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media/image3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_rels/item1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RES" sheetId="1" state="visible" r:id="rId2"/>
    <sheet name="ORÇ" sheetId="2" state="visible" r:id="rId3"/>
    <sheet name="CRON" sheetId="3" state="visible" r:id="rId4"/>
    <sheet name="COMPS." sheetId="4" state="visible" r:id="rId5"/>
  </sheets>
  <definedNames>
    <definedName function="false" hidden="false" localSheetId="3" name="_xlnm.Print_Area" vbProcedure="false">'COMPS.'!$A$1:$J$232</definedName>
    <definedName function="false" hidden="false" localSheetId="2" name="_xlnm.Print_Area" vbProcedure="false">CRON!$A$1:$L$37</definedName>
    <definedName function="false" hidden="false" localSheetId="1" name="_xlnm.Print_Area" vbProcedure="false">ORÇ!$A$1:$H$155</definedName>
    <definedName function="false" hidden="false" localSheetId="1" name="_xlnm.Print_Titles" vbProcedure="false">ORÇ!$1:$6</definedName>
    <definedName function="false" hidden="false" localSheetId="0" name="_xlnm.Print_Area" vbProcedure="false">RES!$A$1:$E$15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<sst xmlns="http://schemas.openxmlformats.org/spreadsheetml/2006/main" count="1287" uniqueCount="416">
  <si>
    <t xml:space="preserve">PREFEITURA MUNICIPAL DE ARACRUZ
SECRETARIA MUNICIPAL DE OBRAS - SEMOB
RESUMO GERAL DO ORÇAMENTO</t>
  </si>
  <si>
    <t xml:space="preserve">PROJETO: Infraestrutura urbana para interligação de vias dos bairros São Marcos e Guaxindiba</t>
  </si>
  <si>
    <t xml:space="preserve">BDI: 23,32%  |  BDI Diferenc. : 15,57%</t>
  </si>
  <si>
    <t xml:space="preserve">LOCAL: Vila Nova - Aracruz - ES</t>
  </si>
  <si>
    <t xml:space="preserve">REF: SICRO (jan-25). DER-ES ROD. (out-24 reaj. p/ jan-25). CESAN (jan-25). DER-ES EDIF. (jan-25). </t>
  </si>
  <si>
    <t xml:space="preserve">EXTENSÃO:</t>
  </si>
  <si>
    <t xml:space="preserve">Data-Base: jan-25</t>
  </si>
  <si>
    <t xml:space="preserve">ITEM</t>
  </si>
  <si>
    <t xml:space="preserve">DISCRIMINAÇÃO</t>
  </si>
  <si>
    <t xml:space="preserve">VALOR PARCIAL R$</t>
  </si>
  <si>
    <t xml:space="preserve">VALOR P/ km R$</t>
  </si>
  <si>
    <t xml:space="preserve">% sobre o Total</t>
  </si>
  <si>
    <t xml:space="preserve">1.0</t>
  </si>
  <si>
    <t xml:space="preserve">2.0</t>
  </si>
  <si>
    <t xml:space="preserve">3.0</t>
  </si>
  <si>
    <t xml:space="preserve">4.0</t>
  </si>
  <si>
    <t xml:space="preserve">5.0</t>
  </si>
  <si>
    <t xml:space="preserve">6.0</t>
  </si>
  <si>
    <t xml:space="preserve">7.0</t>
  </si>
  <si>
    <t xml:space="preserve">8.0</t>
  </si>
  <si>
    <t xml:space="preserve">TOTAL GERAL </t>
  </si>
  <si>
    <t xml:space="preserve">PREFEITURA MUNICIPAL DE ARACRUZ
SECRETARIA MUNICIPAL DE OBRAS - SEMOB
PLANILHA ORÇAMENTÁRIA GERAL</t>
  </si>
  <si>
    <t xml:space="preserve">BDI:</t>
  </si>
  <si>
    <t xml:space="preserve">REF: SICRO (jan-25). DER-ES ROD. (out-24 reaj. p/ jan-25). CESAN (jan-25). DER-ES EDIF. (jan-25).  | Data-Base: jan-25</t>
  </si>
  <si>
    <t xml:space="preserve">PRAZO OBRA PREV.:</t>
  </si>
  <si>
    <t xml:space="preserve">Não Desonerado - LS: Conforme referenciais</t>
  </si>
  <si>
    <t xml:space="preserve">CÓD</t>
  </si>
  <si>
    <t xml:space="preserve">ÓRGÃO</t>
  </si>
  <si>
    <t xml:space="preserve">DISCRIMINAÇÃO DO SERVIÇO</t>
  </si>
  <si>
    <t xml:space="preserve">UNID</t>
  </si>
  <si>
    <t xml:space="preserve">QTDE</t>
  </si>
  <si>
    <t xml:space="preserve">PREÇO UNITÁRIO (R$) COM BDI</t>
  </si>
  <si>
    <t xml:space="preserve">PREÇO TOTAL (R$)</t>
  </si>
  <si>
    <t xml:space="preserve">INSTALAÇÃO MANUT. CANTEIRO MOB., DESMOB. E PLACA DE OBRA </t>
  </si>
  <si>
    <t xml:space="preserve">1.1</t>
  </si>
  <si>
    <t xml:space="preserve">CANTEIRO DE OBRAS</t>
  </si>
  <si>
    <t xml:space="preserve">DER-ES ROD.</t>
  </si>
  <si>
    <t xml:space="preserve">1.1.1</t>
  </si>
  <si>
    <t xml:space="preserve">Placa de obra nas dimensões de 3,0 x 6,0 m, padrão DER-ES</t>
  </si>
  <si>
    <t xml:space="preserve">M2</t>
  </si>
  <si>
    <t xml:space="preserve">1.1.2</t>
  </si>
  <si>
    <t xml:space="preserve">Aluguel de container p/ escritório com ar condicionado, isolamento term/acust., 2 luminárias,
janela de vidro, tomadas computador e telefone</t>
  </si>
  <si>
    <t xml:space="preserve">Mes</t>
  </si>
  <si>
    <t xml:space="preserve">1.1.3</t>
  </si>
  <si>
    <t xml:space="preserve">Aluguel de container para almoxarifado</t>
  </si>
  <si>
    <t xml:space="preserve">1.1.4</t>
  </si>
  <si>
    <t xml:space="preserve">Aluguel de container tipo refeitório simples, c/ 1 aparelho de ar condicionado, 2 luminárias e 2
janelas de vidro</t>
  </si>
  <si>
    <t xml:space="preserve">1.1.5</t>
  </si>
  <si>
    <t xml:space="preserve">Aluguel de container tipo sanitário com 3 vasos sanitários, lavatório, mictório, 5 chuveiros, 2
venezianas e piso especial</t>
  </si>
  <si>
    <t xml:space="preserve">1.1.6</t>
  </si>
  <si>
    <t xml:space="preserve">Rede de água c/ padrão de entrada d'água diâm. 3/4" conf. CESAN, incl. tubos e conexões p/
aliment., distrib., extravas. e limp., cons. o padrão a 25m</t>
  </si>
  <si>
    <t xml:space="preserve">M</t>
  </si>
  <si>
    <t xml:space="preserve">1.1.7</t>
  </si>
  <si>
    <t xml:space="preserve">Rede de esgoto, contendo fossa e filtro, incl. tubos e conexões de ligação entre caixas,
considerando distância de 25m</t>
  </si>
  <si>
    <t xml:space="preserve">1.1.8</t>
  </si>
  <si>
    <t xml:space="preserve">Rede de luz, incl. padrão entr. energia trifás. cabo ligação até barracões, quadro distrib., disj. e
chave de força, cons. 20m entre padrão entr.e QDG</t>
  </si>
  <si>
    <t xml:space="preserve">1.1.9</t>
  </si>
  <si>
    <t xml:space="preserve">Reservatório de fibra de vidro de 1000 L, incl. suporte em madeira de 7x12cm, elevado de 4m</t>
  </si>
  <si>
    <t xml:space="preserve">Ud</t>
  </si>
  <si>
    <t xml:space="preserve">1.1.10</t>
  </si>
  <si>
    <t xml:space="preserve">Tapume Telha Metálica Ondulada 0,50mm Branca h=2,20m, incl. montagem estr. mad. 8"x8",
incl. faixas pint. esmalte sintético c/ h=40cm (Reaproveitamento 2x)</t>
  </si>
  <si>
    <t xml:space="preserve">1.1.11</t>
  </si>
  <si>
    <t xml:space="preserve">Mobilização e desmobilização de caminhão basculante (máximo)</t>
  </si>
  <si>
    <t xml:space="preserve">h</t>
  </si>
  <si>
    <t xml:space="preserve">1.1.12</t>
  </si>
  <si>
    <t xml:space="preserve">Mobilização e desmobilização de caminhão carroceria (máximo)</t>
  </si>
  <si>
    <t xml:space="preserve">1.1.13</t>
  </si>
  <si>
    <t xml:space="preserve">Mobilização e desmobilização de caminhão tanque (6.000 L) (máximo)</t>
  </si>
  <si>
    <t xml:space="preserve">1.1.14</t>
  </si>
  <si>
    <t xml:space="preserve">Mobilização e desmobilização de equipamentos com carreta prancha (máximo)</t>
  </si>
  <si>
    <t xml:space="preserve">1.1.15</t>
  </si>
  <si>
    <t xml:space="preserve">Mobilização e desmobilização de container até 50 km</t>
  </si>
  <si>
    <t xml:space="preserve">1.2</t>
  </si>
  <si>
    <t xml:space="preserve">SINALIZAÇÃO DE OBRAS</t>
  </si>
  <si>
    <t xml:space="preserve">1.2.1</t>
  </si>
  <si>
    <t xml:space="preserve">Cones para sinalização, fornecimento e colocação</t>
  </si>
  <si>
    <t xml:space="preserve">1.2.2</t>
  </si>
  <si>
    <t xml:space="preserve">Elementos de madeira para sinalização - cavaletes</t>
  </si>
  <si>
    <t xml:space="preserve">1.2.3</t>
  </si>
  <si>
    <t xml:space="preserve">Tela de proteção de segurança de PVC cor laranja com suporte  para sinalização de obras</t>
  </si>
  <si>
    <t xml:space="preserve">1.2.4</t>
  </si>
  <si>
    <t xml:space="preserve">Sinalização vertical com chapa em esmalte sintético</t>
  </si>
  <si>
    <t xml:space="preserve">1.2.5</t>
  </si>
  <si>
    <t xml:space="preserve">Sinalização noturna ( fio com lâmpada e balde ), fornecimento e instalação</t>
  </si>
  <si>
    <t xml:space="preserve">SERVIÇOS PRELIMINARES E TERRAPLENAGEM</t>
  </si>
  <si>
    <t xml:space="preserve">2.1</t>
  </si>
  <si>
    <t xml:space="preserve">SERVIÇOS PRELIMINARES </t>
  </si>
  <si>
    <t xml:space="preserve">SICRO</t>
  </si>
  <si>
    <t xml:space="preserve">2.1.1</t>
  </si>
  <si>
    <t xml:space="preserve">Desmatamento, destocamento e limpeza de área com árvores de diâmetro até 0,15 m</t>
  </si>
  <si>
    <t xml:space="preserve">m²</t>
  </si>
  <si>
    <t xml:space="preserve">2.1.2</t>
  </si>
  <si>
    <t xml:space="preserve">Destocamento de árvores com diâmetro de 0,15 a 0,30 m</t>
  </si>
  <si>
    <t xml:space="preserve">un</t>
  </si>
  <si>
    <t xml:space="preserve">2.1.3</t>
  </si>
  <si>
    <t xml:space="preserve">Destocamento de árvores com diâmetro maior que 0,30 m</t>
  </si>
  <si>
    <t xml:space="preserve">2.1.4</t>
  </si>
  <si>
    <t xml:space="preserve">Demolição de concreto simples com martelete</t>
  </si>
  <si>
    <t xml:space="preserve">m³</t>
  </si>
  <si>
    <t xml:space="preserve">DER-ES EDIF.</t>
  </si>
  <si>
    <t xml:space="preserve">2.1.5</t>
  </si>
  <si>
    <t xml:space="preserve">Índice de preço para remoção de entulho decorrente da execução de obras (Classe A CONAMA - NBR 10.004 - Classe II-B), incluindo aluguel da caçamba, carga, transporte e descarga em área licenciada</t>
  </si>
  <si>
    <t xml:space="preserve">m3</t>
  </si>
  <si>
    <t xml:space="preserve">2.2</t>
  </si>
  <si>
    <t xml:space="preserve">TERRAPLENAGEM</t>
  </si>
  <si>
    <t xml:space="preserve">2.2.1</t>
  </si>
  <si>
    <t xml:space="preserve">Escavação, carga e transporte de material de 1ª categoria - DMT de 50 a 200 m - caminho de serviço em revestimento primário - com escavadeira e caminhão basculante de 14 m³</t>
  </si>
  <si>
    <t xml:space="preserve">2.2.2</t>
  </si>
  <si>
    <t xml:space="preserve">Escavação, carga e transporte de material de 1ª categoria - DMT de 200 a 400 m - caminho de serviço em revestimento primário - com escavadeira e caminhão basculante de 14 m³</t>
  </si>
  <si>
    <t xml:space="preserve">2.2.3</t>
  </si>
  <si>
    <t xml:space="preserve">Escavação, carga e transporte de material de 1ª categoria - DMT de 400 a 600 m - caminho de serviço em revestimento primário - com escavadeira e caminhão basculante de 14 m³</t>
  </si>
  <si>
    <t xml:space="preserve">2.2.4</t>
  </si>
  <si>
    <t xml:space="preserve">Aquisição de solo de jazida comercial (saibreira) - BDI diferenciado (15,28%) sobre aquisição de materiais</t>
  </si>
  <si>
    <t xml:space="preserve">M3</t>
  </si>
  <si>
    <t xml:space="preserve">2.2.5</t>
  </si>
  <si>
    <t xml:space="preserve">Escavação e carga de material de jazida com escavadeira hidráulica de 1,56 m³</t>
  </si>
  <si>
    <t xml:space="preserve">2.2.6</t>
  </si>
  <si>
    <t xml:space="preserve">Transporte com caminhão basculante de 6 m³ - rodovia pavimentada</t>
  </si>
  <si>
    <t xml:space="preserve">tkm</t>
  </si>
  <si>
    <t xml:space="preserve">2.2.7</t>
  </si>
  <si>
    <t xml:space="preserve">Transporte com caminhão basculante de 6 m³ - rodovia em revestimento primário</t>
  </si>
  <si>
    <t xml:space="preserve">2.2.8</t>
  </si>
  <si>
    <t xml:space="preserve">Compactação de aterros a 100% do Proctor normal</t>
  </si>
  <si>
    <t xml:space="preserve">2.2.9</t>
  </si>
  <si>
    <t xml:space="preserve">Compactação de aterros a 100% do Proctor intermediário</t>
  </si>
  <si>
    <t xml:space="preserve">2.2.10</t>
  </si>
  <si>
    <t xml:space="preserve">Regularização de bota-fora com espalhamento e compactação</t>
  </si>
  <si>
    <t xml:space="preserve">2.3</t>
  </si>
  <si>
    <t xml:space="preserve">2.3.1</t>
  </si>
  <si>
    <t xml:space="preserve">Escavação mecânica com retroescavadeira em material de 1ª categoria</t>
  </si>
  <si>
    <t xml:space="preserve">2.3.2</t>
  </si>
  <si>
    <t xml:space="preserve">2.3.3</t>
  </si>
  <si>
    <t xml:space="preserve">2.3.4</t>
  </si>
  <si>
    <t xml:space="preserve">2.3.5</t>
  </si>
  <si>
    <t xml:space="preserve">2.3.6</t>
  </si>
  <si>
    <t xml:space="preserve">2.3.7</t>
  </si>
  <si>
    <t xml:space="preserve">DRENAGEM E O.A.C</t>
  </si>
  <si>
    <t xml:space="preserve">3.1</t>
  </si>
  <si>
    <t xml:space="preserve">SERVIÇOS PRELIMINARES E COMPLEMENTARES</t>
  </si>
  <si>
    <t xml:space="preserve">3.1.1</t>
  </si>
  <si>
    <t xml:space="preserve">Religação de rede de água em PVC DN 20 mm, inclusive conexões, em Vias Urbanas</t>
  </si>
  <si>
    <t xml:space="preserve">3.1.2</t>
  </si>
  <si>
    <t xml:space="preserve">Religação de rede de água em PVC DN 32mm, incluisve conexões</t>
  </si>
  <si>
    <t xml:space="preserve">3.1.3</t>
  </si>
  <si>
    <t xml:space="preserve">Religação de rede de água em PVC DN 75 mm, inclusive conexões, em Vias Urbanas</t>
  </si>
  <si>
    <t xml:space="preserve">3.1.4</t>
  </si>
  <si>
    <t xml:space="preserve">Remanejamento de ligação e religação de redes de esgoto, em Vias Urbanas</t>
  </si>
  <si>
    <t xml:space="preserve">CESAN</t>
  </si>
  <si>
    <t xml:space="preserve">3.1.5</t>
  </si>
  <si>
    <t xml:space="preserve">REDE ESG PVC NBR7362 150 ATE 1,25m S/PAV</t>
  </si>
  <si>
    <t xml:space="preserve">3.1.6</t>
  </si>
  <si>
    <t xml:space="preserve">REDE ESG PVC NBR7362 150 1,26A1,75 S/PAV</t>
  </si>
  <si>
    <t xml:space="preserve">3.1.7</t>
  </si>
  <si>
    <t xml:space="preserve">REDE AGUA PVC PBA 15 DN 50 S/PAV</t>
  </si>
  <si>
    <t xml:space="preserve">3.1.8</t>
  </si>
  <si>
    <t xml:space="preserve">REDE AGUA PVC PBA 15 DN 100 S/PAV</t>
  </si>
  <si>
    <t xml:space="preserve">3.1.9</t>
  </si>
  <si>
    <t xml:space="preserve">CAIXA LIGACAO PREDIAL EM ANEL CONCRETO</t>
  </si>
  <si>
    <t xml:space="preserve">UN</t>
  </si>
  <si>
    <t xml:space="preserve">3.1.10</t>
  </si>
  <si>
    <t xml:space="preserve">TAMPA CAIXA DE LIGACAO PREDIAL ESGOTO</t>
  </si>
  <si>
    <t xml:space="preserve">3.1.11</t>
  </si>
  <si>
    <t xml:space="preserve">LIG PRED ESG LONGA C/MAT S/PAV H0,6A1,0M</t>
  </si>
  <si>
    <t xml:space="preserve">COMP.</t>
  </si>
  <si>
    <t xml:space="preserve">3.1.12</t>
  </si>
  <si>
    <t xml:space="preserve">Nivelamento de Poço de Visita com o nível do revestimento após pavimentação, constando de arrancamento do anel existente, levantamento do pescoço e chumbação do tampão</t>
  </si>
  <si>
    <t xml:space="preserve">3.1.13</t>
  </si>
  <si>
    <t xml:space="preserve">Serviços de Limpeza com Caminhão SEWER JET (desobstrução de redes)</t>
  </si>
  <si>
    <t xml:space="preserve">3.2</t>
  </si>
  <si>
    <t xml:space="preserve">ESCAVAÇÕES E MOVIMENTOS DE TERRA</t>
  </si>
  <si>
    <t xml:space="preserve">3.2.1</t>
  </si>
  <si>
    <t xml:space="preserve">Escavação mecânica de vala em material de 1ª categoria</t>
  </si>
  <si>
    <t xml:space="preserve">3.2.2</t>
  </si>
  <si>
    <t xml:space="preserve">Escavação manual de vala em material de 1ª categoria</t>
  </si>
  <si>
    <t xml:space="preserve">3.2.3</t>
  </si>
  <si>
    <t xml:space="preserve">Escoramento contínuo de valas com tábuas de 2,5 x 30 cm e longarinas de 6 x 16 cm - estroncas a cada metro não incluídas - profundidade de até 4 m - madeira com utilização de 3 vezes - confecção, instalação e retirada</t>
  </si>
  <si>
    <t xml:space="preserve">3.2.4</t>
  </si>
  <si>
    <t xml:space="preserve">Reaterro com areia e adensamento hidráulico, tudo incluído em Vias Urbanas</t>
  </si>
  <si>
    <t xml:space="preserve">3.2.5</t>
  </si>
  <si>
    <t xml:space="preserve">Reaterro e compactação com soquete vibratório</t>
  </si>
  <si>
    <t xml:space="preserve">3.2.6</t>
  </si>
  <si>
    <t xml:space="preserve">3.2.7</t>
  </si>
  <si>
    <t xml:space="preserve">Transporte com caminhão basculante de 14 m³ - rodovia em revestimento primário</t>
  </si>
  <si>
    <t xml:space="preserve">3.3</t>
  </si>
  <si>
    <t xml:space="preserve">SERVIÇOS</t>
  </si>
  <si>
    <t xml:space="preserve">3.3.1</t>
  </si>
  <si>
    <t xml:space="preserve">Meio fio de concreto pré-moldado (12 x 30 x 15) cm, inclusive caiação e transporte do meio fio
em Vias Urbanas</t>
  </si>
  <si>
    <t xml:space="preserve">3.3.2</t>
  </si>
  <si>
    <t xml:space="preserve">Remoção de meio fio</t>
  </si>
  <si>
    <t xml:space="preserve">3.3.3</t>
  </si>
  <si>
    <t xml:space="preserve">Recuperação de poço de visita inclusive fornecimento tampão F.F.A.P., em Vias Urbanas</t>
  </si>
  <si>
    <t xml:space="preserve">3.3.4</t>
  </si>
  <si>
    <t xml:space="preserve">Caixa ralo simples (CXR-01) em blocos e grelha articulada em FFA</t>
  </si>
  <si>
    <t xml:space="preserve">3.3.5</t>
  </si>
  <si>
    <t xml:space="preserve">Caixa ralo dupla (CXRD-01) em blocos e grelha articulada em FFA</t>
  </si>
  <si>
    <t xml:space="preserve">3.3.6</t>
  </si>
  <si>
    <t xml:space="preserve">Poço de visita - PVI 02 - areia e brita comerciais</t>
  </si>
  <si>
    <t xml:space="preserve">3.3.7</t>
  </si>
  <si>
    <t xml:space="preserve">Poço de visita - PVI 03 - areia e brita comerciais</t>
  </si>
  <si>
    <t xml:space="preserve">3.3.8</t>
  </si>
  <si>
    <t xml:space="preserve">Poço de visita - PVI 04 - areia e brita comerciais</t>
  </si>
  <si>
    <t xml:space="preserve">3.3.9</t>
  </si>
  <si>
    <t xml:space="preserve">Poço de visita - PVI 09 - areia e brita comerciais</t>
  </si>
  <si>
    <t xml:space="preserve">3.3.10</t>
  </si>
  <si>
    <t xml:space="preserve">Poço de visita - PVI 14 - areia e brita comerciais</t>
  </si>
  <si>
    <t xml:space="preserve">3.3.11</t>
  </si>
  <si>
    <t xml:space="preserve">Poço de visita - PVI 15 - areia e brita comerciais</t>
  </si>
  <si>
    <t xml:space="preserve">3.3.12</t>
  </si>
  <si>
    <t xml:space="preserve">Poço de visita - PVI 16 - areia e brita comerciais</t>
  </si>
  <si>
    <t xml:space="preserve">3.3.13</t>
  </si>
  <si>
    <t xml:space="preserve">Chaminé dos poços de visita - CPV 01 - areia e brita comerciais</t>
  </si>
  <si>
    <t xml:space="preserve">3.3.14</t>
  </si>
  <si>
    <t xml:space="preserve">Chaminé dos poços de visita - CPV 02 - areia e brita comerciais</t>
  </si>
  <si>
    <t xml:space="preserve">3.3.15</t>
  </si>
  <si>
    <t xml:space="preserve">Chaminé dos poços de visita - CPV 03 - areia e brita comerciais</t>
  </si>
  <si>
    <t xml:space="preserve">3.3.16</t>
  </si>
  <si>
    <t xml:space="preserve">Tubo PEAD para drenagem - D = 400 mm - fornecimento e instalação</t>
  </si>
  <si>
    <t xml:space="preserve">m</t>
  </si>
  <si>
    <t xml:space="preserve">3.3.17</t>
  </si>
  <si>
    <t xml:space="preserve">Tubo PEAD para drenagem - D = 600 mm - fornecimento e instalação</t>
  </si>
  <si>
    <t xml:space="preserve">3.3.18</t>
  </si>
  <si>
    <t xml:space="preserve">Tubo PEAD para drenagem - D = 800 mm - fornecimento e instalação</t>
  </si>
  <si>
    <t xml:space="preserve">3.3.19</t>
  </si>
  <si>
    <t xml:space="preserve">Tubo PEAD para drenagem - D = 1.000 mm - fornecimento e instalação</t>
  </si>
  <si>
    <t xml:space="preserve">3.3.20</t>
  </si>
  <si>
    <t xml:space="preserve">Boca de concreto ciclópico para BDTC diâmetro 0,60 m</t>
  </si>
  <si>
    <t xml:space="preserve">3.3.21</t>
  </si>
  <si>
    <t xml:space="preserve">Boca de BSTC D = 0,60 m - esconsidade 0° - areia e brita comerciais - alas retas</t>
  </si>
  <si>
    <t xml:space="preserve">3.3.22</t>
  </si>
  <si>
    <t xml:space="preserve">Boca de BDTC D = 1,00 m - esconsidade 0° - areia e brita comerciais - alas retas</t>
  </si>
  <si>
    <t xml:space="preserve">3.3.23</t>
  </si>
  <si>
    <t xml:space="preserve">Dissipador de energia - DEB 240-316 - areia, brita e pedra de mão comerciais</t>
  </si>
  <si>
    <t xml:space="preserve">PAVIMENTAÇÃO</t>
  </si>
  <si>
    <t xml:space="preserve">4.1</t>
  </si>
  <si>
    <t xml:space="preserve">SERVIÇOS PRELIMINARES</t>
  </si>
  <si>
    <t xml:space="preserve">4.1.1</t>
  </si>
  <si>
    <t xml:space="preserve">Varrição e Limpeza de Superfície</t>
  </si>
  <si>
    <t xml:space="preserve">4.1.2</t>
  </si>
  <si>
    <t xml:space="preserve">Regularização do subleito - 100% Proctor intermediário</t>
  </si>
  <si>
    <t xml:space="preserve">4.1.3</t>
  </si>
  <si>
    <t xml:space="preserve">Base ou sub-base de brita graduada com brita comercial - 100% Proctor modificado (Sub-base)</t>
  </si>
  <si>
    <t xml:space="preserve">4.1.4</t>
  </si>
  <si>
    <t xml:space="preserve">Base ou sub-base de brita graduada com brita comercial - 100% Proctor modificado (Base)</t>
  </si>
  <si>
    <t xml:space="preserve">4.1.5</t>
  </si>
  <si>
    <t xml:space="preserve">Pintura de ligação</t>
  </si>
  <si>
    <t xml:space="preserve">4.1.6</t>
  </si>
  <si>
    <t xml:space="preserve">Imprimação com emulsão asfáltica</t>
  </si>
  <si>
    <t xml:space="preserve">4.1.7</t>
  </si>
  <si>
    <t xml:space="preserve">Concreto asfáltico - faixa D-9,5 - areia e brita comerciais</t>
  </si>
  <si>
    <t xml:space="preserve">t</t>
  </si>
  <si>
    <t xml:space="preserve">4.1.8</t>
  </si>
  <si>
    <t xml:space="preserve">Concreto asfáltico - faixa C-12,5 - areia e brita comerciais</t>
  </si>
  <si>
    <t xml:space="preserve">4.1.9</t>
  </si>
  <si>
    <t xml:space="preserve">Travessão de Travamento do Pavimento</t>
  </si>
  <si>
    <t xml:space="preserve">4.2</t>
  </si>
  <si>
    <t xml:space="preserve">AQUISIÇÃO E TRANSPORTE DOS MATERIAIS BETUMINOSOS (BDI PARA MATERIAIS ASFÁLTICOS = 15,28%)</t>
  </si>
  <si>
    <t xml:space="preserve">MB0001</t>
  </si>
  <si>
    <t xml:space="preserve">4.2.1</t>
  </si>
  <si>
    <t xml:space="preserve">Aquisição de CAP-50/70</t>
  </si>
  <si>
    <t xml:space="preserve">MB0002</t>
  </si>
  <si>
    <t xml:space="preserve">4.2.2</t>
  </si>
  <si>
    <t xml:space="preserve">Aquisição de E.A.I. (Imprimação)</t>
  </si>
  <si>
    <t xml:space="preserve">MB0003</t>
  </si>
  <si>
    <t xml:space="preserve">4.2.3</t>
  </si>
  <si>
    <t xml:space="preserve">Aquisição de RR-1C</t>
  </si>
  <si>
    <t xml:space="preserve">MB0004</t>
  </si>
  <si>
    <t xml:space="preserve">4.2.4</t>
  </si>
  <si>
    <t xml:space="preserve">Transporte de CAP-50/70</t>
  </si>
  <si>
    <t xml:space="preserve">MB0005</t>
  </si>
  <si>
    <t xml:space="preserve">4.2.5</t>
  </si>
  <si>
    <t xml:space="preserve">Transporte de E.A.I. (Imprimação)</t>
  </si>
  <si>
    <t xml:space="preserve">MB0006</t>
  </si>
  <si>
    <t xml:space="preserve">4.2.6</t>
  </si>
  <si>
    <t xml:space="preserve">Transporte de RR-1C</t>
  </si>
  <si>
    <t xml:space="preserve">SINALIZAÇÃO</t>
  </si>
  <si>
    <t xml:space="preserve">5.1</t>
  </si>
  <si>
    <t xml:space="preserve">VERTICAL</t>
  </si>
  <si>
    <t xml:space="preserve">5.1.1</t>
  </si>
  <si>
    <t xml:space="preserve">Placa em aço - película I + III - fornecimento e implantação</t>
  </si>
  <si>
    <t xml:space="preserve">5.1.2</t>
  </si>
  <si>
    <t xml:space="preserve">Suporte para placa de sinalização em madeira de lei tratada 8 x 8 cm - fornecimento e implantação</t>
  </si>
  <si>
    <t xml:space="preserve">5.2</t>
  </si>
  <si>
    <t xml:space="preserve">HORIZONTAL</t>
  </si>
  <si>
    <t xml:space="preserve">5.2.1</t>
  </si>
  <si>
    <t xml:space="preserve">Pintura de faixa com tinta acrílica - espessura de 0,6 mm</t>
  </si>
  <si>
    <t xml:space="preserve">5.2.2</t>
  </si>
  <si>
    <t xml:space="preserve">Pintura de setas e zebrados com termoplástico por aspersão - espessura de 1,5 mm</t>
  </si>
  <si>
    <t xml:space="preserve">OBRAS COMPLEMENTARES</t>
  </si>
  <si>
    <t xml:space="preserve">6.1</t>
  </si>
  <si>
    <t xml:space="preserve">Calçada de concreto fck=15 MP, camurçado c/ argam. cimento e areia 1:4, lastro de brita e 8
cm de concreto, incl. preparo da caixa e transp. da brita</t>
  </si>
  <si>
    <t xml:space="preserve">6.2</t>
  </si>
  <si>
    <t xml:space="preserve">Ladrilho hidráulico (argamassa cimento e areia 1:4), fornecimento e assentamento</t>
  </si>
  <si>
    <t xml:space="preserve">6.3</t>
  </si>
  <si>
    <t xml:space="preserve">Rampa de pedestres, com piso em ladrilho hidráulico podotátil</t>
  </si>
  <si>
    <t xml:space="preserve">TRANSPORTE</t>
  </si>
  <si>
    <t xml:space="preserve">7.1</t>
  </si>
  <si>
    <t xml:space="preserve">Transporte com caminhão basculante de 10 m³ - rodovia pavimentada</t>
  </si>
  <si>
    <t xml:space="preserve">7.2</t>
  </si>
  <si>
    <t xml:space="preserve">Transporte com caminhão basculante de 10 m³ - rodovia em revestimento primário</t>
  </si>
  <si>
    <t xml:space="preserve">7.3</t>
  </si>
  <si>
    <t xml:space="preserve">Transporte com caminhão carroceria de 15 t - rodovia pavimentada</t>
  </si>
  <si>
    <t xml:space="preserve">7.4</t>
  </si>
  <si>
    <t xml:space="preserve">Transporte com caminhão carroceria de 15 t - rodovia em revestimento primário</t>
  </si>
  <si>
    <t xml:space="preserve">ADMINISTRAÇÃO LOCAL</t>
  </si>
  <si>
    <t xml:space="preserve">8.1</t>
  </si>
  <si>
    <t xml:space="preserve">Administração local</t>
  </si>
  <si>
    <t xml:space="preserve">und</t>
  </si>
  <si>
    <t xml:space="preserve">TOTAL GERAL</t>
  </si>
  <si>
    <t xml:space="preserve">PREFEITURA MUNICIPAL DE ARACRUZ
SECRETARIA MUNICIPAL DE OBRAS - SEMOB
CRONOGRAMA FÍSICO-FINANCEIRO</t>
  </si>
  <si>
    <t xml:space="preserve">EXTENSÃO: 1,5 Km</t>
  </si>
  <si>
    <t xml:space="preserve">CRONOGRAMA FÍSICO - FINANCEIRO</t>
  </si>
  <si>
    <t xml:space="preserve">DISCRIMINAÇÃO DOS SERVIÇOS</t>
  </si>
  <si>
    <t xml:space="preserve">REPASSE</t>
  </si>
  <si>
    <t xml:space="preserve">VALOR DAS OBRAS </t>
  </si>
  <si>
    <t xml:space="preserve">30 DIAS (%)</t>
  </si>
  <si>
    <t xml:space="preserve">60 DIAS (%)</t>
  </si>
  <si>
    <t xml:space="preserve">90 DIAS (%)</t>
  </si>
  <si>
    <t xml:space="preserve">120 DIAS (%)</t>
  </si>
  <si>
    <t xml:space="preserve">150 DIAS (%)</t>
  </si>
  <si>
    <t xml:space="preserve">180 DIAS (%)</t>
  </si>
  <si>
    <t xml:space="preserve">210 DIAS (%)</t>
  </si>
  <si>
    <t xml:space="preserve">240 DIAS (%)</t>
  </si>
  <si>
    <t xml:space="preserve">R$</t>
  </si>
  <si>
    <t xml:space="preserve">%</t>
  </si>
  <si>
    <t xml:space="preserve">PREVISÃO DE DESENBOLSO MENSAL</t>
  </si>
  <si>
    <t xml:space="preserve">DESEMBOLSO ACUMULADO</t>
  </si>
  <si>
    <t xml:space="preserve">% PARCIAL</t>
  </si>
  <si>
    <t xml:space="preserve">% ACUMULADA</t>
  </si>
  <si>
    <t xml:space="preserve">CÓD: </t>
  </si>
  <si>
    <t xml:space="preserve">DATA-BASE:</t>
  </si>
  <si>
    <t xml:space="preserve">DER-ES ROD. (out-24 reaj. p/ jan-25). SICRO (jan-25). </t>
  </si>
  <si>
    <t xml:space="preserve">UNIDADE:</t>
  </si>
  <si>
    <t xml:space="preserve">-</t>
  </si>
  <si>
    <t xml:space="preserve">ÓRG.</t>
  </si>
  <si>
    <t xml:space="preserve">CÓD.</t>
  </si>
  <si>
    <t xml:space="preserve">EQUIPAMENTO</t>
  </si>
  <si>
    <t xml:space="preserve">COND. DE TRAB.</t>
  </si>
  <si>
    <t xml:space="preserve">UTILIZAÇÃO</t>
  </si>
  <si>
    <t xml:space="preserve">CUSTO OPERACIONAL</t>
  </si>
  <si>
    <t xml:space="preserve">QUANT</t>
  </si>
  <si>
    <t xml:space="preserve">PROD</t>
  </si>
  <si>
    <t xml:space="preserve">IMPR</t>
  </si>
  <si>
    <t xml:space="preserve">CUSTO</t>
  </si>
  <si>
    <t xml:space="preserve">( A ) TOTAL</t>
  </si>
  <si>
    <t xml:space="preserve">MÃO DE OBRA SUPLEMENTAR</t>
  </si>
  <si>
    <t xml:space="preserve">UND</t>
  </si>
  <si>
    <t xml:space="preserve">SAL.
S/ ENC.</t>
  </si>
  <si>
    <t xml:space="preserve">ENC. SOCIAIS</t>
  </si>
  <si>
    <t xml:space="preserve">SAL.
C/ ENC.</t>
  </si>
  <si>
    <t xml:space="preserve"> CUSTO HORÁRIO</t>
  </si>
  <si>
    <t xml:space="preserve">P9821</t>
  </si>
  <si>
    <t xml:space="preserve">Pedreiro</t>
  </si>
  <si>
    <t xml:space="preserve">Encarregado de O.A.C.</t>
  </si>
  <si>
    <t xml:space="preserve">P9824</t>
  </si>
  <si>
    <t xml:space="preserve">Servente</t>
  </si>
  <si>
    <t xml:space="preserve">( B ) TOTAL</t>
  </si>
  <si>
    <t xml:space="preserve">( C ) ADICIONAL DE FERRAMENTAS MANUAIS</t>
  </si>
  <si>
    <t xml:space="preserve"> ( D ) PRODUÇÃO DA EQUIPE</t>
  </si>
  <si>
    <t xml:space="preserve">CUSTO UNITÁRIO DA EXECUÇÃO ( A + B + C) / D = ( E )</t>
  </si>
  <si>
    <t xml:space="preserve">MATERIAIS</t>
  </si>
  <si>
    <t xml:space="preserve">CONSUMO</t>
  </si>
  <si>
    <t xml:space="preserve">CUSTO UNITÁRIO</t>
  </si>
  <si>
    <t xml:space="preserve">Pescoço p/ PV  H= 0,30 m diam= 0,60 m (anel de concreto pré-moldado)</t>
  </si>
  <si>
    <t xml:space="preserve">( F ) TOTAL</t>
  </si>
  <si>
    <t xml:space="preserve">ATIVIDADES AUXILIARES</t>
  </si>
  <si>
    <t xml:space="preserve">Argamassa de cimento e areia 1:3 - confecção em betoneira e lançamento manual - areia comercial</t>
  </si>
  <si>
    <t xml:space="preserve">Concreto fck = 20 MPa - confecção em betoneira e lançamento manual - areia e brita comerciais</t>
  </si>
  <si>
    <t xml:space="preserve">( G ) TOTAL</t>
  </si>
  <si>
    <t xml:space="preserve">TEMPO FIXO</t>
  </si>
  <si>
    <t xml:space="preserve">( H ) TOTAL</t>
  </si>
  <si>
    <t xml:space="preserve">D.M.T.</t>
  </si>
  <si>
    <t xml:space="preserve">CONSUMO (tkm)</t>
  </si>
  <si>
    <t xml:space="preserve">XP</t>
  </si>
  <si>
    <t xml:space="preserve">XR</t>
  </si>
  <si>
    <t xml:space="preserve">( I ) TOTAL</t>
  </si>
  <si>
    <t xml:space="preserve">CUSTO DIRETO TOTAL  ( E ) + ( F ) + ( G ) + ( H ) + ( I )</t>
  </si>
  <si>
    <t xml:space="preserve">Equipamento Vácuo SEWER JET e  combinado de jato d'água à alta pressão ou equivalente</t>
  </si>
  <si>
    <t xml:space="preserve">E9526</t>
  </si>
  <si>
    <t xml:space="preserve">Retroescavadeira de pneus - capacidade da caçamba da pá-carregadeira de 0,76 m³ e da retroescavadeira de 0,29 m³ - 58 kW </t>
  </si>
  <si>
    <t xml:space="preserve">E9571</t>
  </si>
  <si>
    <t xml:space="preserve">Caminhão tanque com capacidade de 10.000 l - 188 kW</t>
  </si>
  <si>
    <t xml:space="preserve">Encarregado de terraplenagem</t>
  </si>
  <si>
    <t xml:space="preserve">Areia suja jazida com carregamento mecânico</t>
  </si>
  <si>
    <t xml:space="preserve">5914449
5914464
5914479</t>
  </si>
  <si>
    <t xml:space="preserve">Transporte da areia suja - Caminhão basculante 10 m³</t>
  </si>
  <si>
    <t xml:space="preserve">SICRO (jan-25). </t>
  </si>
  <si>
    <t xml:space="preserve">M2623</t>
  </si>
  <si>
    <t xml:space="preserve">Grelha metálica para boca de lobo com capacidade de até 300 kN - C = 0,90 m e L = 0,30 m</t>
  </si>
  <si>
    <t xml:space="preserve">Alvenaria de blocos de concreto 19 x 19 x 39 cm com espessura de 20 cm - areia comercial</t>
  </si>
  <si>
    <t xml:space="preserve">Fôrmas de tábuas de pinho para dispositivos de drenagem - utilização de 3 vezes - confecção, instalação e retirada</t>
  </si>
  <si>
    <t xml:space="preserve">Grelha metálica simples para boca de lobo de 300 x 900 mm e capacidade de 300 kN - Caminhão carroceria 15 t</t>
  </si>
  <si>
    <t xml:space="preserve">E9544</t>
  </si>
  <si>
    <t xml:space="preserve">Vassoura mecânica rebocável com largura de 2,44 m</t>
  </si>
  <si>
    <t xml:space="preserve">E9577</t>
  </si>
  <si>
    <t xml:space="preserve">Trator agrícola sobre pneus - 77 kW</t>
  </si>
  <si>
    <t xml:space="preserve">E9513</t>
  </si>
  <si>
    <t xml:space="preserve">Compressor de ar portátil de 160,46 l/s (340 PCM) - 81 kW</t>
  </si>
  <si>
    <t xml:space="preserve">P9893</t>
  </si>
  <si>
    <t xml:space="preserve">Encarregado de pavimentação</t>
  </si>
  <si>
    <t xml:space="preserve">mês</t>
  </si>
  <si>
    <t xml:space="preserve">P9803</t>
  </si>
  <si>
    <t xml:space="preserve">Almoxarife</t>
  </si>
  <si>
    <t xml:space="preserve">P9812</t>
  </si>
  <si>
    <t xml:space="preserve">Engenheiro</t>
  </si>
  <si>
    <t xml:space="preserve">P9903</t>
  </si>
  <si>
    <t xml:space="preserve">Auxiliar técnico</t>
  </si>
  <si>
    <t xml:space="preserve">P9949</t>
  </si>
  <si>
    <t xml:space="preserve">Topógrafo</t>
  </si>
  <si>
    <t xml:space="preserve">P9950</t>
  </si>
  <si>
    <t xml:space="preserve">Auxiliar de topografia</t>
  </si>
  <si>
    <t xml:space="preserve">Aluguel mensal de instrumento de topografia ( Estação Total )</t>
  </si>
  <si>
    <t xml:space="preserve">Aluguel mensal de veículos tipo Gol  1.6, inclusive combustível</t>
  </si>
  <si>
    <t xml:space="preserve">Gasolina</t>
  </si>
  <si>
    <t xml:space="preserve">L</t>
  </si>
  <si>
    <t xml:space="preserve">CUSTO UNITÁRIO TOTAL PARA EXECUÇÃO DA OBRA (PRAZO DA OBRA =</t>
  </si>
  <si>
    <t xml:space="preserve">MESES)</t>
  </si>
</sst>
</file>

<file path=xl/styles.xml><?xml version="1.0" encoding="utf-8"?>
<styleSheet xmlns="http://schemas.openxmlformats.org/spreadsheetml/2006/main">
  <numFmts count="20">
    <numFmt numFmtId="164" formatCode="General"/>
    <numFmt numFmtId="165" formatCode="_-&quot;R$ &quot;* #,##0.00_-;&quot;-R$ &quot;* #,##0.00_-;_-&quot;R$ &quot;* \-??_-;_-@_-"/>
    <numFmt numFmtId="166" formatCode="0%"/>
    <numFmt numFmtId="167" formatCode="_-* #,##0.00_-;\-* #,##0.00_-;_-* \-??_-;_-@_-"/>
    <numFmt numFmtId="168" formatCode="0.00&quot; Km&quot;"/>
    <numFmt numFmtId="169" formatCode="#,##0.00"/>
    <numFmt numFmtId="170" formatCode="0.00%"/>
    <numFmt numFmtId="171" formatCode="_-&quot;R$&quot;* #,##0.00_-;&quot;-R$&quot;* #,##0.00_-;_-&quot;R$&quot;* \-??_-;_-@_-"/>
    <numFmt numFmtId="172" formatCode="0"/>
    <numFmt numFmtId="173" formatCode="0&quot; meses&quot;"/>
    <numFmt numFmtId="174" formatCode="#,##0"/>
    <numFmt numFmtId="175" formatCode="&quot;SERVIÇO: &quot;@"/>
    <numFmt numFmtId="176" formatCode="&quot;REFERENCIA:              &quot;@"/>
    <numFmt numFmtId="177" formatCode="0.00"/>
    <numFmt numFmtId="178" formatCode="0.0000"/>
    <numFmt numFmtId="179" formatCode="_-* #,##0.0000_-;\-* #,##0.0000_-;_-* \-??_-;_-@_-"/>
    <numFmt numFmtId="180" formatCode="#,##0.0000"/>
    <numFmt numFmtId="181" formatCode="0.0000000"/>
    <numFmt numFmtId="182" formatCode="0.000"/>
    <numFmt numFmtId="183" formatCode="&quot;R$ &quot;#,##0.00"/>
  </numFmts>
  <fonts count="1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1"/>
      <name val="Berlin Sans FB Demi"/>
      <family val="2"/>
      <charset val="1"/>
    </font>
    <font>
      <sz val="26"/>
      <color rgb="FFC00000"/>
      <name val="Calibri"/>
      <family val="2"/>
      <charset val="1"/>
    </font>
    <font>
      <b val="true"/>
      <sz val="8"/>
      <name val="Arial"/>
      <family val="2"/>
      <charset val="1"/>
    </font>
    <font>
      <sz val="12"/>
      <name val="Arial"/>
      <family val="2"/>
      <charset val="1"/>
    </font>
    <font>
      <b val="true"/>
      <sz val="9"/>
      <name val="Arial"/>
      <family val="2"/>
      <charset val="1"/>
    </font>
    <font>
      <sz val="9"/>
      <name val="Arial"/>
      <family val="2"/>
      <charset val="1"/>
    </font>
    <font>
      <sz val="8"/>
      <color rgb="FF000000"/>
      <name val="Calibri"/>
      <family val="2"/>
      <charset val="1"/>
    </font>
    <font>
      <sz val="8"/>
      <name val="Arial"/>
      <family val="2"/>
      <charset val="1"/>
    </font>
    <font>
      <sz val="8"/>
      <color rgb="FF000000"/>
      <name val="Arial"/>
      <family val="2"/>
      <charset val="1"/>
    </font>
    <font>
      <sz val="24"/>
      <color rgb="FFC00000"/>
      <name val="Calibri"/>
      <family val="2"/>
      <charset val="1"/>
    </font>
    <font>
      <sz val="8"/>
      <color rgb="FFFF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E2F0D9"/>
      </patternFill>
    </fill>
    <fill>
      <patternFill patternType="solid">
        <fgColor rgb="FFDEEBF7"/>
        <bgColor rgb="FFE2F0D9"/>
      </patternFill>
    </fill>
    <fill>
      <patternFill patternType="solid">
        <fgColor rgb="FFD9D9D9"/>
        <bgColor rgb="FFDBDBDB"/>
      </patternFill>
    </fill>
    <fill>
      <patternFill patternType="solid">
        <fgColor rgb="FFBDD7EE"/>
        <bgColor rgb="FFD6DCE5"/>
      </patternFill>
    </fill>
    <fill>
      <patternFill patternType="solid">
        <fgColor rgb="FFD6DCE5"/>
        <bgColor rgb="FFDBDBDB"/>
      </patternFill>
    </fill>
    <fill>
      <patternFill patternType="solid">
        <fgColor rgb="FFDBDBDB"/>
        <bgColor rgb="FFD9D9D9"/>
      </patternFill>
    </fill>
    <fill>
      <patternFill patternType="solid">
        <fgColor rgb="FF00B050"/>
        <bgColor rgb="FF008080"/>
      </patternFill>
    </fill>
  </fills>
  <borders count="87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thin"/>
      <top style="thin"/>
      <bottom style="hair"/>
      <diagonal/>
    </border>
    <border diagonalUp="false" diagonalDown="false">
      <left/>
      <right style="medium"/>
      <top style="thin"/>
      <bottom style="hair"/>
      <diagonal/>
    </border>
    <border diagonalUp="false" diagonalDown="false">
      <left style="medium"/>
      <right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 style="thin"/>
      <right style="medium"/>
      <top style="hair"/>
      <bottom style="hair"/>
      <diagonal/>
    </border>
    <border diagonalUp="false" diagonalDown="false">
      <left style="medium"/>
      <right/>
      <top style="hair"/>
      <bottom style="hair"/>
      <diagonal/>
    </border>
    <border diagonalUp="false" diagonalDown="false">
      <left/>
      <right style="thin"/>
      <top style="hair"/>
      <bottom style="hair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thin"/>
      <top/>
      <bottom style="hair"/>
      <diagonal/>
    </border>
    <border diagonalUp="false" diagonalDown="false">
      <left style="thin"/>
      <right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 style="thin"/>
      <bottom style="hair"/>
      <diagonal/>
    </border>
    <border diagonalUp="false" diagonalDown="false">
      <left style="thin"/>
      <right/>
      <top style="thin"/>
      <bottom style="hair"/>
      <diagonal/>
    </border>
    <border diagonalUp="false" diagonalDown="false">
      <left/>
      <right/>
      <top style="thin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/>
      <right style="thin"/>
      <top style="hair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thin"/>
      <right/>
      <top style="hair"/>
      <bottom style="hair"/>
      <diagonal/>
    </border>
    <border diagonalUp="false" diagonalDown="false">
      <left/>
      <right style="medium"/>
      <top/>
      <bottom style="hair"/>
      <diagonal/>
    </border>
    <border diagonalUp="false" diagonalDown="false">
      <left style="medium"/>
      <right/>
      <top style="hair"/>
      <bottom/>
      <diagonal/>
    </border>
    <border diagonalUp="false" diagonalDown="false">
      <left style="thin"/>
      <right/>
      <top style="hair"/>
      <bottom/>
      <diagonal/>
    </border>
    <border diagonalUp="false" diagonalDown="false">
      <left/>
      <right style="medium"/>
      <top style="hair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 style="thin"/>
      <top style="hair"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 style="hair"/>
      <diagonal/>
    </border>
    <border diagonalUp="false" diagonalDown="false">
      <left/>
      <right style="thin"/>
      <top style="medium"/>
      <bottom style="hair"/>
      <diagonal/>
    </border>
    <border diagonalUp="false" diagonalDown="false">
      <left style="thin"/>
      <right style="thin"/>
      <top style="medium"/>
      <bottom style="hair"/>
      <diagonal/>
    </border>
    <border diagonalUp="false" diagonalDown="false">
      <left style="thin"/>
      <right style="medium"/>
      <top style="medium"/>
      <bottom style="hair"/>
      <diagonal/>
    </border>
    <border diagonalUp="false" diagonalDown="false">
      <left style="medium"/>
      <right style="medium"/>
      <top style="hair"/>
      <bottom style="hair"/>
      <diagonal/>
    </border>
    <border diagonalUp="false" diagonalDown="false">
      <left style="medium"/>
      <right style="medium"/>
      <top style="hair"/>
      <bottom style="medium"/>
      <diagonal/>
    </border>
    <border diagonalUp="false" diagonalDown="false">
      <left/>
      <right style="thin"/>
      <top style="hair"/>
      <bottom style="medium"/>
      <diagonal/>
    </border>
    <border diagonalUp="false" diagonalDown="false">
      <left style="thin"/>
      <right style="thin"/>
      <top style="hair"/>
      <bottom style="medium"/>
      <diagonal/>
    </border>
    <border diagonalUp="false" diagonalDown="false">
      <left style="thin"/>
      <right style="medium"/>
      <top style="hair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thin"/>
      <top style="thin"/>
      <bottom style="hair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 style="thin"/>
      <right style="medium"/>
      <top style="thin"/>
      <bottom style="hair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hair"/>
      <bottom style="thin"/>
      <diagonal/>
    </border>
    <border diagonalUp="false" diagonalDown="false">
      <left style="thin"/>
      <right style="medium"/>
      <top style="hair"/>
      <bottom style="thin"/>
      <diagonal/>
    </border>
    <border diagonalUp="false" diagonalDown="false">
      <left/>
      <right style="thin"/>
      <top style="hair"/>
      <bottom/>
      <diagonal/>
    </border>
    <border diagonalUp="false" diagonalDown="false">
      <left style="thin"/>
      <right style="thin"/>
      <top style="hair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/>
      <top style="hair"/>
      <bottom style="thin"/>
      <diagonal/>
    </border>
  </borders>
  <cellStyleXfs count="3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8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8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3" borderId="9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10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2" borderId="13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2" borderId="14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1" fillId="2" borderId="14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2" borderId="15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2" borderId="6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2" borderId="16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17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2" borderId="18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1" fillId="2" borderId="18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3" borderId="19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0" fillId="3" borderId="20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0" fillId="3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2" fontId="6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8" fillId="2" borderId="25" xfId="29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8" fillId="2" borderId="3" xfId="29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8" fillId="0" borderId="2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2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8" fillId="0" borderId="2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9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0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2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9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8" fillId="3" borderId="10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8" fillId="3" borderId="11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8" fillId="3" borderId="29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8" fillId="3" borderId="3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3" borderId="31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32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4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4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14" xfId="25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3" fillId="0" borderId="14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14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18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6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7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8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33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6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8" fillId="3" borderId="9" xfId="25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8" fillId="0" borderId="12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4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8" fillId="3" borderId="30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13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8" fillId="3" borderId="11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3" fillId="0" borderId="18" xfId="25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31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9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0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2" borderId="16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5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6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7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8" fillId="3" borderId="19" xfId="25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8" fillId="0" borderId="21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13" fillId="4" borderId="0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2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4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4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4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2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4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2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4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5" borderId="4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3" borderId="4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4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4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4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5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8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17" fillId="0" borderId="3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14" fillId="0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1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7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7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7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8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5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3" fillId="2" borderId="52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4" borderId="9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4" borderId="10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4" borderId="12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4" fillId="0" borderId="5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0" borderId="5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5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5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3" fillId="2" borderId="57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4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7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5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3" borderId="5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6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4" fillId="0" borderId="6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0" borderId="6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0" borderId="6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6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4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14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6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14" fillId="0" borderId="6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0" borderId="6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0" borderId="6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2" borderId="6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8" fillId="0" borderId="4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18" fillId="2" borderId="4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2" borderId="7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7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2" borderId="7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2" borderId="7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17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46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47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7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2" borderId="4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4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0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2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7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7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7" fontId="14" fillId="2" borderId="7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0" borderId="7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3" fillId="2" borderId="75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4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4" fillId="4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7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2" borderId="7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5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5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2" borderId="5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7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2" borderId="7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2" borderId="74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4" fillId="2" borderId="7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7" fontId="14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2" borderId="18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4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7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5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5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7" fontId="14" fillId="2" borderId="5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2" borderId="5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2" borderId="5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4" fillId="2" borderId="7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4" borderId="5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2" borderId="3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7" fillId="0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2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2" borderId="5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4" fillId="0" borderId="7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4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0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2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8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8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2" borderId="8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4" fillId="2" borderId="5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14" fillId="2" borderId="8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2" borderId="5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76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57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8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5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7" fontId="14" fillId="2" borderId="5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1" fontId="14" fillId="2" borderId="8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2" fontId="14" fillId="2" borderId="5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8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4" fillId="2" borderId="8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3" fillId="2" borderId="10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7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18" fillId="0" borderId="4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7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3" fillId="2" borderId="6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7" fontId="14" fillId="0" borderId="7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14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4" fillId="2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4" fillId="2" borderId="4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4" fillId="2" borderId="8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4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14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14" fillId="2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7" fontId="14" fillId="2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1" fontId="14" fillId="2" borderId="7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2" fontId="14" fillId="2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14" fillId="0" borderId="5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4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73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6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8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78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8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3" fillId="2" borderId="79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2" borderId="16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7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7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4" fillId="2" borderId="7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4" fillId="2" borderId="5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8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17" fillId="2" borderId="7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7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2" borderId="7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3" fontId="17" fillId="2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1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3" xfId="20"/>
    <cellStyle name="Moeda 3 2" xfId="21"/>
    <cellStyle name="Moeda 3 7" xfId="22"/>
    <cellStyle name="Normal 2" xfId="23"/>
    <cellStyle name="Normal 2 10" xfId="24"/>
    <cellStyle name="Normal 2 2" xfId="25"/>
    <cellStyle name="Normal 4" xfId="26"/>
    <cellStyle name="Normal 7" xfId="27"/>
    <cellStyle name="Porcentagem 13 4" xfId="28"/>
    <cellStyle name="Porcentagem 2" xfId="29"/>
    <cellStyle name="Porcentagem 3" xfId="30"/>
    <cellStyle name="Vírgula 11" xfId="31"/>
  </cellStyles>
  <dxfs count="44"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808000"/>
      <rgbColor rgb="FF800080"/>
      <rgbColor rgb="FF008080"/>
      <rgbColor rgb="FFD9D9D9"/>
      <rgbColor rgb="FF808080"/>
      <rgbColor rgb="FF9999FF"/>
      <rgbColor rgb="FF993366"/>
      <rgbColor rgb="FFE2F0D9"/>
      <rgbColor rgb="FFDEEBF7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C00000"/>
      <rgbColor rgb="FF008080"/>
      <rgbColor rgb="FF0000FF"/>
      <rgbColor rgb="FF00CCFF"/>
      <rgbColor rgb="FFD6DCE5"/>
      <rgbColor rgb="FFC6EFCE"/>
      <rgbColor rgb="FFFFEB9C"/>
      <rgbColor rgb="FFDBDBDB"/>
      <rgbColor rgb="FFFF99CC"/>
      <rgbColor rgb="FFCC99FF"/>
      <rgbColor rgb="FFFFC7CE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C57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165600</xdr:colOff>
      <xdr:row>0</xdr:row>
      <xdr:rowOff>149040</xdr:rowOff>
    </xdr:from>
    <xdr:to>
      <xdr:col>1</xdr:col>
      <xdr:colOff>298440</xdr:colOff>
      <xdr:row>0</xdr:row>
      <xdr:rowOff>852840</xdr:rowOff>
    </xdr:to>
    <xdr:pic>
      <xdr:nvPicPr>
        <xdr:cNvPr id="0" name="Imagem 1" descr=""/>
        <xdr:cNvPicPr/>
      </xdr:nvPicPr>
      <xdr:blipFill>
        <a:blip r:embed="rId1"/>
        <a:stretch/>
      </xdr:blipFill>
      <xdr:spPr>
        <a:xfrm>
          <a:off x="165600" y="149040"/>
          <a:ext cx="817920" cy="7038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171360</xdr:colOff>
      <xdr:row>0</xdr:row>
      <xdr:rowOff>76320</xdr:rowOff>
    </xdr:from>
    <xdr:to>
      <xdr:col>1</xdr:col>
      <xdr:colOff>192600</xdr:colOff>
      <xdr:row>0</xdr:row>
      <xdr:rowOff>723600</xdr:rowOff>
    </xdr:to>
    <xdr:pic>
      <xdr:nvPicPr>
        <xdr:cNvPr id="1" name="Imagem 1" descr=""/>
        <xdr:cNvPicPr/>
      </xdr:nvPicPr>
      <xdr:blipFill>
        <a:blip r:embed="rId1"/>
        <a:stretch/>
      </xdr:blipFill>
      <xdr:spPr>
        <a:xfrm>
          <a:off x="171360" y="76320"/>
          <a:ext cx="756360" cy="6472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142920</xdr:colOff>
      <xdr:row>0</xdr:row>
      <xdr:rowOff>95400</xdr:rowOff>
    </xdr:from>
    <xdr:to>
      <xdr:col>1</xdr:col>
      <xdr:colOff>464760</xdr:colOff>
      <xdr:row>2</xdr:row>
      <xdr:rowOff>227520</xdr:rowOff>
    </xdr:to>
    <xdr:pic>
      <xdr:nvPicPr>
        <xdr:cNvPr id="2" name="Imagem 1" descr=""/>
        <xdr:cNvPicPr/>
      </xdr:nvPicPr>
      <xdr:blipFill>
        <a:blip r:embed="rId1"/>
        <a:stretch/>
      </xdr:blipFill>
      <xdr:spPr>
        <a:xfrm>
          <a:off x="142920" y="95400"/>
          <a:ext cx="805680" cy="70344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E2F0D9"/>
    <pageSetUpPr fitToPage="true"/>
  </sheetPr>
  <dimension ref="A1:S14"/>
  <sheetViews>
    <sheetView showFormulas="false" showGridLines="true" showRowColHeaders="true" showZeros="true" rightToLeft="false" tabSelected="false" showOutlineSymbols="true" defaultGridColor="true" view="pageBreakPreview" topLeftCell="A1" colorId="64" zoomScale="115" zoomScaleNormal="100" zoomScalePageLayoutView="115" workbookViewId="0">
      <selection pane="topLeft" activeCell="B19" activeCellId="0" sqref="B19"/>
    </sheetView>
  </sheetViews>
  <sheetFormatPr defaultColWidth="8.6875" defaultRowHeight="18" zeroHeight="false" outlineLevelRow="0" outlineLevelCol="0"/>
  <cols>
    <col collapsed="false" customWidth="true" hidden="false" outlineLevel="0" max="1" min="1" style="0" width="9.71"/>
    <col collapsed="false" customWidth="true" hidden="false" outlineLevel="0" max="2" min="2" style="0" width="60.71"/>
    <col collapsed="false" customWidth="true" hidden="false" outlineLevel="0" max="5" min="3" style="0" width="19.71"/>
    <col collapsed="false" customWidth="true" hidden="false" outlineLevel="0" max="6" min="6" style="0" width="2.85"/>
    <col collapsed="false" customWidth="true" hidden="false" outlineLevel="0" max="7" min="7" style="0" width="5.14"/>
    <col collapsed="false" customWidth="true" hidden="false" outlineLevel="0" max="8" min="8" style="0" width="25"/>
    <col collapsed="false" customWidth="true" hidden="false" outlineLevel="0" max="9" min="9" style="0" width="22.01"/>
    <col collapsed="false" customWidth="true" hidden="false" outlineLevel="0" max="10" min="10" style="0" width="11.71"/>
    <col collapsed="false" customWidth="true" hidden="false" outlineLevel="0" max="11" min="11" style="0" width="27.14"/>
    <col collapsed="false" customWidth="true" hidden="false" outlineLevel="0" max="256" min="256" style="0" width="13.29"/>
    <col collapsed="false" customWidth="true" hidden="false" outlineLevel="0" max="257" min="257" style="0" width="50.71"/>
    <col collapsed="false" customWidth="true" hidden="false" outlineLevel="0" max="260" min="258" style="0" width="16.71"/>
    <col collapsed="false" customWidth="true" hidden="false" outlineLevel="0" max="261" min="261" style="0" width="2.85"/>
    <col collapsed="false" customWidth="true" hidden="false" outlineLevel="0" max="262" min="262" style="0" width="5.14"/>
    <col collapsed="false" customWidth="true" hidden="false" outlineLevel="0" max="263" min="263" style="0" width="6.15"/>
    <col collapsed="false" customWidth="true" hidden="false" outlineLevel="0" max="265" min="265" style="0" width="8.86"/>
    <col collapsed="false" customWidth="true" hidden="false" outlineLevel="0" max="266" min="266" style="0" width="15.86"/>
    <col collapsed="false" customWidth="true" hidden="false" outlineLevel="0" max="512" min="512" style="0" width="13.29"/>
    <col collapsed="false" customWidth="true" hidden="false" outlineLevel="0" max="513" min="513" style="0" width="50.71"/>
    <col collapsed="false" customWidth="true" hidden="false" outlineLevel="0" max="516" min="514" style="0" width="16.71"/>
    <col collapsed="false" customWidth="true" hidden="false" outlineLevel="0" max="517" min="517" style="0" width="2.85"/>
    <col collapsed="false" customWidth="true" hidden="false" outlineLevel="0" max="518" min="518" style="0" width="5.14"/>
    <col collapsed="false" customWidth="true" hidden="false" outlineLevel="0" max="519" min="519" style="0" width="6.15"/>
    <col collapsed="false" customWidth="true" hidden="false" outlineLevel="0" max="521" min="521" style="0" width="8.86"/>
    <col collapsed="false" customWidth="true" hidden="false" outlineLevel="0" max="522" min="522" style="0" width="15.86"/>
    <col collapsed="false" customWidth="true" hidden="false" outlineLevel="0" max="768" min="768" style="0" width="13.29"/>
    <col collapsed="false" customWidth="true" hidden="false" outlineLevel="0" max="769" min="769" style="0" width="50.71"/>
    <col collapsed="false" customWidth="true" hidden="false" outlineLevel="0" max="772" min="770" style="0" width="16.71"/>
    <col collapsed="false" customWidth="true" hidden="false" outlineLevel="0" max="773" min="773" style="0" width="2.85"/>
    <col collapsed="false" customWidth="true" hidden="false" outlineLevel="0" max="774" min="774" style="0" width="5.14"/>
    <col collapsed="false" customWidth="true" hidden="false" outlineLevel="0" max="775" min="775" style="0" width="6.15"/>
    <col collapsed="false" customWidth="true" hidden="false" outlineLevel="0" max="777" min="777" style="0" width="8.86"/>
    <col collapsed="false" customWidth="true" hidden="false" outlineLevel="0" max="778" min="778" style="0" width="15.86"/>
    <col collapsed="false" customWidth="true" hidden="false" outlineLevel="0" max="1024" min="1024" style="0" width="13.29"/>
  </cols>
  <sheetData>
    <row r="1" customFormat="false" ht="75.75" hidden="false" customHeight="true" outlineLevel="0" collapsed="false">
      <c r="A1" s="1" t="s">
        <v>0</v>
      </c>
      <c r="B1" s="1"/>
      <c r="C1" s="1"/>
      <c r="D1" s="1"/>
      <c r="E1" s="1"/>
      <c r="H1" s="2"/>
      <c r="K1" s="3"/>
      <c r="L1" s="3"/>
      <c r="M1" s="3"/>
      <c r="N1" s="3"/>
      <c r="O1" s="3"/>
      <c r="P1" s="3"/>
      <c r="Q1" s="3"/>
      <c r="R1" s="3"/>
      <c r="S1" s="3"/>
    </row>
    <row r="2" customFormat="false" ht="18" hidden="false" customHeight="true" outlineLevel="0" collapsed="false">
      <c r="A2" s="4" t="s">
        <v>1</v>
      </c>
      <c r="B2" s="4"/>
      <c r="C2" s="5" t="s">
        <v>2</v>
      </c>
      <c r="D2" s="5"/>
      <c r="E2" s="5"/>
      <c r="H2" s="6"/>
    </row>
    <row r="3" customFormat="false" ht="24.95" hidden="false" customHeight="true" outlineLevel="0" collapsed="false">
      <c r="A3" s="7" t="s">
        <v>3</v>
      </c>
      <c r="B3" s="8"/>
      <c r="C3" s="9" t="s">
        <v>4</v>
      </c>
      <c r="D3" s="9"/>
      <c r="E3" s="9"/>
      <c r="H3" s="6"/>
    </row>
    <row r="4" customFormat="false" ht="18" hidden="false" customHeight="true" outlineLevel="0" collapsed="false">
      <c r="A4" s="10" t="s">
        <v>5</v>
      </c>
      <c r="B4" s="11" t="n">
        <v>1.5</v>
      </c>
      <c r="C4" s="9" t="s">
        <v>6</v>
      </c>
      <c r="D4" s="9"/>
      <c r="E4" s="9"/>
    </row>
    <row r="5" customFormat="false" ht="25.5" hidden="false" customHeight="true" outlineLevel="0" collapsed="false">
      <c r="A5" s="12" t="s">
        <v>7</v>
      </c>
      <c r="B5" s="13" t="s">
        <v>8</v>
      </c>
      <c r="C5" s="14" t="s">
        <v>9</v>
      </c>
      <c r="D5" s="15" t="s">
        <v>10</v>
      </c>
      <c r="E5" s="16" t="s">
        <v>11</v>
      </c>
    </row>
    <row r="6" customFormat="false" ht="18" hidden="false" customHeight="true" outlineLevel="0" collapsed="false">
      <c r="A6" s="17" t="s">
        <v>12</v>
      </c>
      <c r="B6" s="18" t="str">
        <f aca="false">VLOOKUP(A6,ORÇ!C:H,2,0)</f>
        <v>INSTALAÇÃO MANUT. CANTEIRO MOB., DESMOB. E PLACA DE OBRA </v>
      </c>
      <c r="C6" s="19" t="n">
        <f aca="false">VLOOKUP(A6,ORÇ!C:W,8,0)</f>
        <v>0</v>
      </c>
      <c r="D6" s="20" t="n">
        <f aca="false">C6/$B$4</f>
        <v>0</v>
      </c>
      <c r="E6" s="21" t="e">
        <f aca="false">C6/$C$14</f>
        <v>#DIV/0!</v>
      </c>
    </row>
    <row r="7" customFormat="false" ht="18" hidden="false" customHeight="true" outlineLevel="0" collapsed="false">
      <c r="A7" s="22" t="s">
        <v>13</v>
      </c>
      <c r="B7" s="18" t="str">
        <f aca="false">VLOOKUP(A7,ORÇ!C:H,2,0)</f>
        <v>SERVIÇOS PRELIMINARES E TERRAPLENAGEM</v>
      </c>
      <c r="C7" s="19" t="n">
        <f aca="false">VLOOKUP(A7,ORÇ!C:W,8,0)</f>
        <v>0</v>
      </c>
      <c r="D7" s="20" t="n">
        <f aca="false">C7/$B$4</f>
        <v>0</v>
      </c>
      <c r="E7" s="21" t="e">
        <f aca="false">C7/$C$14</f>
        <v>#DIV/0!</v>
      </c>
    </row>
    <row r="8" customFormat="false" ht="18" hidden="false" customHeight="true" outlineLevel="0" collapsed="false">
      <c r="A8" s="22" t="s">
        <v>14</v>
      </c>
      <c r="B8" s="18" t="str">
        <f aca="false">VLOOKUP(A8,ORÇ!C:H,2,0)</f>
        <v>DRENAGEM E O.A.C</v>
      </c>
      <c r="C8" s="19" t="n">
        <f aca="false">VLOOKUP(A8,ORÇ!C:W,8,0)</f>
        <v>0</v>
      </c>
      <c r="D8" s="20" t="n">
        <f aca="false">C8/$B$4</f>
        <v>0</v>
      </c>
      <c r="E8" s="21" t="e">
        <f aca="false">C8/$C$14</f>
        <v>#DIV/0!</v>
      </c>
    </row>
    <row r="9" customFormat="false" ht="18" hidden="false" customHeight="true" outlineLevel="0" collapsed="false">
      <c r="A9" s="23" t="s">
        <v>15</v>
      </c>
      <c r="B9" s="24" t="str">
        <f aca="false">VLOOKUP(A9,ORÇ!C:H,2,0)</f>
        <v>PAVIMENTAÇÃO</v>
      </c>
      <c r="C9" s="25" t="n">
        <f aca="false">VLOOKUP(A9,ORÇ!C:W,8,0)</f>
        <v>0</v>
      </c>
      <c r="D9" s="20" t="n">
        <f aca="false">C9/$B$4</f>
        <v>0</v>
      </c>
      <c r="E9" s="21" t="e">
        <f aca="false">C9/$C$14</f>
        <v>#DIV/0!</v>
      </c>
    </row>
    <row r="10" customFormat="false" ht="18" hidden="false" customHeight="true" outlineLevel="0" collapsed="false">
      <c r="A10" s="23" t="s">
        <v>16</v>
      </c>
      <c r="B10" s="24" t="str">
        <f aca="false">VLOOKUP(A10,ORÇ!C:H,2,0)</f>
        <v>SINALIZAÇÃO</v>
      </c>
      <c r="C10" s="25" t="n">
        <f aca="false">VLOOKUP(A10,ORÇ!C:W,8,0)</f>
        <v>0</v>
      </c>
      <c r="D10" s="20" t="n">
        <f aca="false">C10/$B$4</f>
        <v>0</v>
      </c>
      <c r="E10" s="21" t="e">
        <f aca="false">C10/$C$14</f>
        <v>#DIV/0!</v>
      </c>
    </row>
    <row r="11" customFormat="false" ht="18" hidden="false" customHeight="true" outlineLevel="0" collapsed="false">
      <c r="A11" s="23" t="s">
        <v>17</v>
      </c>
      <c r="B11" s="24" t="str">
        <f aca="false">VLOOKUP(A11,ORÇ!C:H,2,0)</f>
        <v>OBRAS COMPLEMENTARES</v>
      </c>
      <c r="C11" s="25" t="n">
        <f aca="false">VLOOKUP(A11,ORÇ!C:W,8,0)</f>
        <v>0</v>
      </c>
      <c r="D11" s="20" t="n">
        <f aca="false">C11/$B$4</f>
        <v>0</v>
      </c>
      <c r="E11" s="21" t="e">
        <f aca="false">C11/$C$14</f>
        <v>#DIV/0!</v>
      </c>
      <c r="H11" s="26"/>
      <c r="K11" s="27"/>
    </row>
    <row r="12" customFormat="false" ht="18" hidden="false" customHeight="true" outlineLevel="0" collapsed="false">
      <c r="A12" s="23" t="s">
        <v>18</v>
      </c>
      <c r="B12" s="24" t="str">
        <f aca="false">VLOOKUP(A12,ORÇ!C:H,2,0)</f>
        <v>TRANSPORTE</v>
      </c>
      <c r="C12" s="25" t="n">
        <f aca="false">VLOOKUP(A12,ORÇ!C:W,8,0)</f>
        <v>0</v>
      </c>
      <c r="D12" s="20" t="n">
        <f aca="false">C12/$B$4</f>
        <v>0</v>
      </c>
      <c r="E12" s="21" t="e">
        <f aca="false">C12/$C$14</f>
        <v>#DIV/0!</v>
      </c>
      <c r="H12" s="26"/>
      <c r="K12" s="27"/>
    </row>
    <row r="13" customFormat="false" ht="18" hidden="false" customHeight="true" outlineLevel="0" collapsed="false">
      <c r="A13" s="23" t="s">
        <v>19</v>
      </c>
      <c r="B13" s="24" t="str">
        <f aca="false">VLOOKUP(A13,ORÇ!C:H,2,0)</f>
        <v>ADMINISTRAÇÃO LOCAL</v>
      </c>
      <c r="C13" s="25" t="n">
        <f aca="false">VLOOKUP(A13,ORÇ!C:W,8,0)</f>
        <v>0</v>
      </c>
      <c r="D13" s="20" t="n">
        <f aca="false">C13/$B$4</f>
        <v>0</v>
      </c>
      <c r="E13" s="21" t="e">
        <f aca="false">C13/$C$14</f>
        <v>#DIV/0!</v>
      </c>
      <c r="H13" s="26"/>
      <c r="K13" s="27"/>
    </row>
    <row r="14" customFormat="false" ht="20.1" hidden="false" customHeight="true" outlineLevel="0" collapsed="false">
      <c r="A14" s="28" t="s">
        <v>20</v>
      </c>
      <c r="B14" s="28"/>
      <c r="C14" s="29" t="n">
        <f aca="false">SUM(C5:C13)</f>
        <v>0</v>
      </c>
      <c r="D14" s="29" t="n">
        <f aca="false">SUM(D5:D13)</f>
        <v>0</v>
      </c>
      <c r="E14" s="30" t="e">
        <f aca="false">SUM(E5:E13)</f>
        <v>#DIV/0!</v>
      </c>
      <c r="H14" s="31"/>
      <c r="K14" s="27"/>
    </row>
  </sheetData>
  <mergeCells count="6">
    <mergeCell ref="A1:E1"/>
    <mergeCell ref="A2:B2"/>
    <mergeCell ref="C2:E2"/>
    <mergeCell ref="C3:E3"/>
    <mergeCell ref="C4:E4"/>
    <mergeCell ref="A14:B14"/>
  </mergeCells>
  <conditionalFormatting sqref="H2:H3">
    <cfRule type="containsText" priority="2" operator="containsText" aboveAverage="0" equalAverage="0" bottom="0" percent="0" rank="0" text="ERRO" dxfId="0">
      <formula>NOT(ISERROR(SEARCH("ERRO",H2)))</formula>
    </cfRule>
    <cfRule type="containsText" priority="3" operator="containsText" aboveAverage="0" equalAverage="0" bottom="0" percent="0" rank="0" text="OK!" dxfId="1">
      <formula>NOT(ISERROR(SEARCH("OK!",H2)))</formula>
    </cfRule>
    <cfRule type="iconSet" priority="4">
      <iconSet iconSet="3TrafficLights1">
        <cfvo type="percent" val="0"/>
        <cfvo type="percent" val="33"/>
        <cfvo type="percent" val="67"/>
      </iconSet>
    </cfRule>
    <cfRule type="cellIs" priority="5" operator="equal" aboveAverage="0" equalAverage="0" bottom="0" percent="0" rank="0" text="" dxfId="2">
      <formula>"""OK!"""</formula>
    </cfRule>
    <cfRule type="cellIs" priority="6" operator="equal" aboveAverage="0" equalAverage="0" bottom="0" percent="0" rank="0" text="" dxfId="3">
      <formula>"""OK!"""</formula>
    </cfRule>
    <cfRule type="colorScale" priority="7">
      <colorScale>
        <cfvo type="min" val="0"/>
        <cfvo type="max" val="0"/>
        <color rgb="FFFFEF9C"/>
        <color rgb="FF63BE7B"/>
      </colorScale>
    </cfRule>
  </conditionalFormatting>
  <printOptions headings="false" gridLines="false" gridLinesSet="true" horizontalCentered="true" verticalCentered="false"/>
  <pageMargins left="0.511805555555556" right="0.511805555555556" top="0.7875" bottom="0.7875" header="0.511811023622047" footer="0.315277777777778"/>
  <pageSetup paperSize="9" scale="100" fitToWidth="1" fitToHeight="0" pageOrder="downThenOver" orientation="landscape" blackAndWhite="false" draft="false" cellComments="none" firstPageNumber="11" useFirstPageNumber="true" horizontalDpi="300" verticalDpi="300" copies="1"/>
  <headerFooter differentFirst="false" differentOddEven="false">
    <oddHeader/>
    <oddFooter>&amp;C&amp;P</oddFooter>
  </headerFooter>
  <colBreaks count="1" manualBreakCount="1">
    <brk id="6" man="true" max="65535" min="0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E2F0D9"/>
    <pageSetUpPr fitToPage="true"/>
  </sheetPr>
  <dimension ref="A1:R17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163" activeCellId="0" sqref="D163"/>
    </sheetView>
  </sheetViews>
  <sheetFormatPr defaultColWidth="15.4453125" defaultRowHeight="16.5" zeroHeight="false" outlineLevelRow="0" outlineLevelCol="0"/>
  <cols>
    <col collapsed="false" customWidth="true" hidden="false" outlineLevel="0" max="1" min="1" style="32" width="10.42"/>
    <col collapsed="false" customWidth="true" hidden="false" outlineLevel="0" max="3" min="2" style="33" width="6.57"/>
    <col collapsed="false" customWidth="true" hidden="false" outlineLevel="0" max="4" min="4" style="33" width="72.14"/>
    <col collapsed="false" customWidth="true" hidden="false" outlineLevel="0" max="5" min="5" style="33" width="4.86"/>
    <col collapsed="false" customWidth="true" hidden="false" outlineLevel="0" max="6" min="6" style="33" width="10"/>
    <col collapsed="false" customWidth="true" hidden="false" outlineLevel="0" max="7" min="7" style="33" width="12.71"/>
    <col collapsed="false" customWidth="true" hidden="false" outlineLevel="0" max="8" min="8" style="33" width="13.29"/>
    <col collapsed="false" customWidth="true" hidden="false" outlineLevel="0" max="16" min="9" style="34" width="5.7"/>
    <col collapsed="false" customWidth="false" hidden="false" outlineLevel="0" max="17" min="17" style="34" width="15.42"/>
    <col collapsed="false" customWidth="false" hidden="false" outlineLevel="0" max="253" min="18" style="33" width="15.42"/>
    <col collapsed="false" customWidth="true" hidden="false" outlineLevel="0" max="254" min="254" style="33" width="10.42"/>
    <col collapsed="false" customWidth="true" hidden="false" outlineLevel="0" max="256" min="255" style="33" width="6.57"/>
    <col collapsed="false" customWidth="true" hidden="false" outlineLevel="0" max="257" min="257" style="33" width="72.14"/>
    <col collapsed="false" customWidth="true" hidden="false" outlineLevel="0" max="258" min="258" style="33" width="4.43"/>
    <col collapsed="false" customWidth="true" hidden="false" outlineLevel="0" max="259" min="259" style="33" width="10"/>
    <col collapsed="false" customWidth="true" hidden="false" outlineLevel="0" max="261" min="260" style="33" width="12.71"/>
    <col collapsed="false" customWidth="true" hidden="false" outlineLevel="0" max="262" min="262" style="33" width="13.29"/>
    <col collapsed="false" customWidth="true" hidden="false" outlineLevel="0" max="263" min="263" style="33" width="13.14"/>
    <col collapsed="false" customWidth="true" hidden="false" outlineLevel="0" max="264" min="264" style="33" width="7.86"/>
    <col collapsed="false" customWidth="true" hidden="false" outlineLevel="0" max="265" min="265" style="33" width="8.29"/>
    <col collapsed="false" customWidth="true" hidden="false" outlineLevel="0" max="266" min="266" style="33" width="10.58"/>
    <col collapsed="false" customWidth="false" hidden="false" outlineLevel="0" max="509" min="267" style="33" width="15.42"/>
    <col collapsed="false" customWidth="true" hidden="false" outlineLevel="0" max="510" min="510" style="33" width="10.42"/>
    <col collapsed="false" customWidth="true" hidden="false" outlineLevel="0" max="512" min="511" style="33" width="6.57"/>
    <col collapsed="false" customWidth="true" hidden="false" outlineLevel="0" max="513" min="513" style="33" width="72.14"/>
    <col collapsed="false" customWidth="true" hidden="false" outlineLevel="0" max="514" min="514" style="33" width="4.43"/>
    <col collapsed="false" customWidth="true" hidden="false" outlineLevel="0" max="515" min="515" style="33" width="10"/>
    <col collapsed="false" customWidth="true" hidden="false" outlineLevel="0" max="517" min="516" style="33" width="12.71"/>
    <col collapsed="false" customWidth="true" hidden="false" outlineLevel="0" max="518" min="518" style="33" width="13.29"/>
    <col collapsed="false" customWidth="true" hidden="false" outlineLevel="0" max="519" min="519" style="33" width="13.14"/>
    <col collapsed="false" customWidth="true" hidden="false" outlineLevel="0" max="520" min="520" style="33" width="7.86"/>
    <col collapsed="false" customWidth="true" hidden="false" outlineLevel="0" max="521" min="521" style="33" width="8.29"/>
    <col collapsed="false" customWidth="true" hidden="false" outlineLevel="0" max="522" min="522" style="33" width="10.58"/>
    <col collapsed="false" customWidth="false" hidden="false" outlineLevel="0" max="765" min="523" style="33" width="15.42"/>
    <col collapsed="false" customWidth="true" hidden="false" outlineLevel="0" max="766" min="766" style="33" width="10.42"/>
    <col collapsed="false" customWidth="true" hidden="false" outlineLevel="0" max="768" min="767" style="33" width="6.57"/>
    <col collapsed="false" customWidth="true" hidden="false" outlineLevel="0" max="769" min="769" style="33" width="72.14"/>
    <col collapsed="false" customWidth="true" hidden="false" outlineLevel="0" max="770" min="770" style="33" width="4.43"/>
    <col collapsed="false" customWidth="true" hidden="false" outlineLevel="0" max="771" min="771" style="33" width="10"/>
    <col collapsed="false" customWidth="true" hidden="false" outlineLevel="0" max="773" min="772" style="33" width="12.71"/>
    <col collapsed="false" customWidth="true" hidden="false" outlineLevel="0" max="774" min="774" style="33" width="13.29"/>
    <col collapsed="false" customWidth="true" hidden="false" outlineLevel="0" max="775" min="775" style="33" width="13.14"/>
    <col collapsed="false" customWidth="true" hidden="false" outlineLevel="0" max="776" min="776" style="33" width="7.86"/>
    <col collapsed="false" customWidth="true" hidden="false" outlineLevel="0" max="777" min="777" style="33" width="8.29"/>
    <col collapsed="false" customWidth="true" hidden="false" outlineLevel="0" max="778" min="778" style="33" width="10.58"/>
    <col collapsed="false" customWidth="false" hidden="false" outlineLevel="0" max="1021" min="779" style="33" width="15.42"/>
    <col collapsed="false" customWidth="true" hidden="false" outlineLevel="0" max="1022" min="1022" style="33" width="10.42"/>
    <col collapsed="false" customWidth="true" hidden="false" outlineLevel="0" max="1024" min="1023" style="33" width="6.57"/>
  </cols>
  <sheetData>
    <row r="1" customFormat="false" ht="65.1" hidden="false" customHeight="true" outlineLevel="0" collapsed="false">
      <c r="A1" s="35" t="s">
        <v>21</v>
      </c>
      <c r="B1" s="35"/>
      <c r="C1" s="35"/>
      <c r="D1" s="35"/>
      <c r="E1" s="35"/>
      <c r="F1" s="35"/>
      <c r="G1" s="35"/>
      <c r="H1" s="35"/>
    </row>
    <row r="2" customFormat="false" ht="15" hidden="false" customHeight="true" outlineLevel="0" collapsed="false">
      <c r="A2" s="36" t="s">
        <v>1</v>
      </c>
      <c r="B2" s="36"/>
      <c r="C2" s="36"/>
      <c r="D2" s="36"/>
      <c r="E2" s="37" t="s">
        <v>22</v>
      </c>
      <c r="F2" s="38" t="n">
        <v>0.2332</v>
      </c>
      <c r="G2" s="38" t="n">
        <v>0.1557</v>
      </c>
      <c r="H2" s="39"/>
    </row>
    <row r="3" customFormat="false" ht="15" hidden="false" customHeight="true" outlineLevel="0" collapsed="false">
      <c r="A3" s="40" t="s">
        <v>3</v>
      </c>
      <c r="B3" s="40"/>
      <c r="C3" s="40"/>
      <c r="D3" s="40"/>
      <c r="E3" s="41" t="s">
        <v>23</v>
      </c>
      <c r="F3" s="41"/>
      <c r="G3" s="41"/>
      <c r="H3" s="41"/>
    </row>
    <row r="4" customFormat="false" ht="15" hidden="false" customHeight="true" outlineLevel="0" collapsed="false">
      <c r="A4" s="40" t="s">
        <v>5</v>
      </c>
      <c r="B4" s="42" t="n">
        <v>1.5</v>
      </c>
      <c r="C4" s="42"/>
      <c r="D4" s="43"/>
      <c r="E4" s="41"/>
      <c r="F4" s="41"/>
      <c r="G4" s="41"/>
      <c r="H4" s="41"/>
    </row>
    <row r="5" customFormat="false" ht="15" hidden="false" customHeight="true" outlineLevel="0" collapsed="false">
      <c r="A5" s="44" t="s">
        <v>24</v>
      </c>
      <c r="B5" s="45"/>
      <c r="C5" s="46" t="n">
        <v>8</v>
      </c>
      <c r="D5" s="46"/>
      <c r="E5" s="41" t="s">
        <v>25</v>
      </c>
      <c r="F5" s="41"/>
      <c r="G5" s="41"/>
      <c r="H5" s="41"/>
    </row>
    <row r="6" customFormat="false" ht="33.75" hidden="false" customHeight="false" outlineLevel="0" collapsed="false">
      <c r="A6" s="47" t="s">
        <v>26</v>
      </c>
      <c r="B6" s="48" t="s">
        <v>27</v>
      </c>
      <c r="C6" s="48" t="s">
        <v>7</v>
      </c>
      <c r="D6" s="48" t="s">
        <v>28</v>
      </c>
      <c r="E6" s="48" t="s">
        <v>29</v>
      </c>
      <c r="F6" s="48" t="s">
        <v>30</v>
      </c>
      <c r="G6" s="48" t="s">
        <v>31</v>
      </c>
      <c r="H6" s="49" t="s">
        <v>32</v>
      </c>
    </row>
    <row r="7" customFormat="false" ht="15" hidden="false" customHeight="true" outlineLevel="0" collapsed="false">
      <c r="A7" s="50"/>
      <c r="B7" s="50"/>
      <c r="C7" s="51" t="s">
        <v>12</v>
      </c>
      <c r="D7" s="52" t="s">
        <v>33</v>
      </c>
      <c r="E7" s="53"/>
      <c r="F7" s="53"/>
      <c r="G7" s="53"/>
      <c r="H7" s="54"/>
    </row>
    <row r="8" customFormat="false" ht="15" hidden="false" customHeight="true" outlineLevel="0" collapsed="false">
      <c r="A8" s="55"/>
      <c r="B8" s="56"/>
      <c r="C8" s="51" t="s">
        <v>34</v>
      </c>
      <c r="D8" s="52" t="s">
        <v>35</v>
      </c>
      <c r="E8" s="53"/>
      <c r="F8" s="53"/>
      <c r="G8" s="53"/>
      <c r="H8" s="54"/>
    </row>
    <row r="9" customFormat="false" ht="22.5" hidden="false" customHeight="false" outlineLevel="0" collapsed="false">
      <c r="A9" s="57" t="n">
        <v>41500</v>
      </c>
      <c r="B9" s="58" t="s">
        <v>36</v>
      </c>
      <c r="C9" s="58" t="s">
        <v>37</v>
      </c>
      <c r="D9" s="59" t="s">
        <v>38</v>
      </c>
      <c r="E9" s="60" t="s">
        <v>39</v>
      </c>
      <c r="F9" s="61" t="n">
        <v>18</v>
      </c>
      <c r="G9" s="62"/>
      <c r="H9" s="63" t="n">
        <f aca="false">ROUND(ROUND(F9,2)*ROUND(G9,2),2)</f>
        <v>0</v>
      </c>
      <c r="M9" s="64"/>
      <c r="N9" s="64"/>
      <c r="R9" s="34"/>
    </row>
    <row r="10" customFormat="false" ht="22.5" hidden="false" customHeight="false" outlineLevel="0" collapsed="false">
      <c r="A10" s="65" t="n">
        <v>42511</v>
      </c>
      <c r="B10" s="66" t="s">
        <v>36</v>
      </c>
      <c r="C10" s="58" t="s">
        <v>40</v>
      </c>
      <c r="D10" s="59" t="s">
        <v>41</v>
      </c>
      <c r="E10" s="60" t="s">
        <v>42</v>
      </c>
      <c r="F10" s="61" t="n">
        <v>8</v>
      </c>
      <c r="G10" s="62"/>
      <c r="H10" s="67" t="n">
        <f aca="false">ROUND(ROUND(F10,2)*ROUND(G10,2),2)</f>
        <v>0</v>
      </c>
      <c r="M10" s="64"/>
      <c r="N10" s="64"/>
      <c r="R10" s="34"/>
    </row>
    <row r="11" customFormat="false" ht="22.5" hidden="false" customHeight="false" outlineLevel="0" collapsed="false">
      <c r="A11" s="65" t="n">
        <v>41579</v>
      </c>
      <c r="B11" s="66" t="s">
        <v>36</v>
      </c>
      <c r="C11" s="58" t="s">
        <v>43</v>
      </c>
      <c r="D11" s="59" t="s">
        <v>44</v>
      </c>
      <c r="E11" s="60" t="s">
        <v>42</v>
      </c>
      <c r="F11" s="61" t="n">
        <v>8</v>
      </c>
      <c r="G11" s="62"/>
      <c r="H11" s="67" t="n">
        <f aca="false">ROUND(ROUND(F11,2)*ROUND(G11,2),2)</f>
        <v>0</v>
      </c>
      <c r="M11" s="64"/>
      <c r="N11" s="64"/>
      <c r="R11" s="34"/>
    </row>
    <row r="12" customFormat="false" ht="22.5" hidden="false" customHeight="false" outlineLevel="0" collapsed="false">
      <c r="A12" s="65" t="n">
        <v>41678</v>
      </c>
      <c r="B12" s="66" t="s">
        <v>36</v>
      </c>
      <c r="C12" s="58" t="s">
        <v>45</v>
      </c>
      <c r="D12" s="59" t="s">
        <v>46</v>
      </c>
      <c r="E12" s="60" t="s">
        <v>42</v>
      </c>
      <c r="F12" s="61" t="n">
        <v>8</v>
      </c>
      <c r="G12" s="62"/>
      <c r="H12" s="67" t="n">
        <f aca="false">ROUND(ROUND(F12,2)*ROUND(G12,2),2)</f>
        <v>0</v>
      </c>
      <c r="M12" s="64"/>
      <c r="N12" s="64"/>
      <c r="R12" s="34"/>
    </row>
    <row r="13" customFormat="false" ht="22.5" hidden="false" customHeight="false" outlineLevel="0" collapsed="false">
      <c r="A13" s="65" t="n">
        <v>41580</v>
      </c>
      <c r="B13" s="66" t="s">
        <v>36</v>
      </c>
      <c r="C13" s="58" t="s">
        <v>47</v>
      </c>
      <c r="D13" s="59" t="s">
        <v>48</v>
      </c>
      <c r="E13" s="60" t="s">
        <v>42</v>
      </c>
      <c r="F13" s="61" t="n">
        <v>8</v>
      </c>
      <c r="G13" s="62"/>
      <c r="H13" s="67" t="n">
        <f aca="false">ROUND(ROUND(F13,2)*ROUND(G13,2),2)</f>
        <v>0</v>
      </c>
      <c r="M13" s="64"/>
      <c r="N13" s="64"/>
      <c r="R13" s="34"/>
    </row>
    <row r="14" customFormat="false" ht="22.5" hidden="false" customHeight="false" outlineLevel="0" collapsed="false">
      <c r="A14" s="65" t="n">
        <v>41501</v>
      </c>
      <c r="B14" s="66" t="s">
        <v>36</v>
      </c>
      <c r="C14" s="58" t="s">
        <v>49</v>
      </c>
      <c r="D14" s="59" t="s">
        <v>50</v>
      </c>
      <c r="E14" s="60" t="s">
        <v>51</v>
      </c>
      <c r="F14" s="61" t="n">
        <v>25</v>
      </c>
      <c r="G14" s="62"/>
      <c r="H14" s="67" t="n">
        <f aca="false">ROUND(ROUND(F14,2)*ROUND(G14,2),2)</f>
        <v>0</v>
      </c>
      <c r="M14" s="64"/>
      <c r="N14" s="64"/>
      <c r="R14" s="34"/>
    </row>
    <row r="15" customFormat="false" ht="22.5" hidden="false" customHeight="false" outlineLevel="0" collapsed="false">
      <c r="A15" s="65" t="n">
        <v>41499</v>
      </c>
      <c r="B15" s="66" t="s">
        <v>36</v>
      </c>
      <c r="C15" s="58" t="s">
        <v>52</v>
      </c>
      <c r="D15" s="59" t="s">
        <v>53</v>
      </c>
      <c r="E15" s="60" t="s">
        <v>51</v>
      </c>
      <c r="F15" s="61" t="n">
        <v>25</v>
      </c>
      <c r="G15" s="62"/>
      <c r="H15" s="67" t="n">
        <f aca="false">ROUND(ROUND(F15,2)*ROUND(G15,2),2)</f>
        <v>0</v>
      </c>
      <c r="M15" s="64"/>
      <c r="N15" s="64"/>
      <c r="R15" s="34"/>
    </row>
    <row r="16" customFormat="false" ht="22.5" hidden="false" customHeight="false" outlineLevel="0" collapsed="false">
      <c r="A16" s="65" t="n">
        <v>41503</v>
      </c>
      <c r="B16" s="66" t="s">
        <v>36</v>
      </c>
      <c r="C16" s="58" t="s">
        <v>54</v>
      </c>
      <c r="D16" s="59" t="s">
        <v>55</v>
      </c>
      <c r="E16" s="60" t="s">
        <v>51</v>
      </c>
      <c r="F16" s="61" t="n">
        <v>20</v>
      </c>
      <c r="G16" s="62"/>
      <c r="H16" s="67" t="n">
        <f aca="false">ROUND(ROUND(F16,2)*ROUND(G16,2),2)</f>
        <v>0</v>
      </c>
      <c r="M16" s="64"/>
      <c r="N16" s="64"/>
      <c r="R16" s="34"/>
    </row>
    <row r="17" customFormat="false" ht="22.5" hidden="false" customHeight="false" outlineLevel="0" collapsed="false">
      <c r="A17" s="65" t="n">
        <v>41527</v>
      </c>
      <c r="B17" s="66" t="s">
        <v>36</v>
      </c>
      <c r="C17" s="58" t="s">
        <v>56</v>
      </c>
      <c r="D17" s="59" t="s">
        <v>57</v>
      </c>
      <c r="E17" s="60" t="s">
        <v>58</v>
      </c>
      <c r="F17" s="61" t="n">
        <v>2</v>
      </c>
      <c r="G17" s="62"/>
      <c r="H17" s="67" t="n">
        <f aca="false">ROUND(ROUND(F17,2)*ROUND(G17,2),2)</f>
        <v>0</v>
      </c>
      <c r="M17" s="64"/>
      <c r="N17" s="64"/>
      <c r="R17" s="34"/>
    </row>
    <row r="18" customFormat="false" ht="22.5" hidden="false" customHeight="false" outlineLevel="0" collapsed="false">
      <c r="A18" s="65" t="n">
        <v>100882</v>
      </c>
      <c r="B18" s="66" t="s">
        <v>36</v>
      </c>
      <c r="C18" s="58" t="s">
        <v>59</v>
      </c>
      <c r="D18" s="59" t="s">
        <v>60</v>
      </c>
      <c r="E18" s="60" t="s">
        <v>51</v>
      </c>
      <c r="F18" s="61" t="n">
        <v>140</v>
      </c>
      <c r="G18" s="62"/>
      <c r="H18" s="67" t="n">
        <f aca="false">ROUND(ROUND(F18,2)*ROUND(G18,2),2)</f>
        <v>0</v>
      </c>
      <c r="M18" s="64"/>
      <c r="N18" s="64"/>
      <c r="R18" s="34"/>
    </row>
    <row r="19" customFormat="false" ht="22.5" hidden="false" customHeight="false" outlineLevel="0" collapsed="false">
      <c r="A19" s="65" t="n">
        <v>41546</v>
      </c>
      <c r="B19" s="66" t="s">
        <v>36</v>
      </c>
      <c r="C19" s="58" t="s">
        <v>61</v>
      </c>
      <c r="D19" s="59" t="s">
        <v>62</v>
      </c>
      <c r="E19" s="60" t="s">
        <v>63</v>
      </c>
      <c r="F19" s="61" t="n">
        <v>20</v>
      </c>
      <c r="G19" s="62"/>
      <c r="H19" s="67" t="n">
        <f aca="false">ROUND(ROUND(F19,2)*ROUND(G19,2),2)</f>
        <v>0</v>
      </c>
      <c r="M19" s="64"/>
      <c r="N19" s="64"/>
      <c r="R19" s="34"/>
    </row>
    <row r="20" customFormat="false" ht="22.5" hidden="false" customHeight="false" outlineLevel="0" collapsed="false">
      <c r="A20" s="65" t="n">
        <v>41545</v>
      </c>
      <c r="B20" s="66" t="s">
        <v>36</v>
      </c>
      <c r="C20" s="58" t="s">
        <v>64</v>
      </c>
      <c r="D20" s="59" t="s">
        <v>65</v>
      </c>
      <c r="E20" s="60" t="s">
        <v>63</v>
      </c>
      <c r="F20" s="61" t="n">
        <v>12</v>
      </c>
      <c r="G20" s="62"/>
      <c r="H20" s="67" t="n">
        <f aca="false">ROUND(ROUND(F20,2)*ROUND(G20,2),2)</f>
        <v>0</v>
      </c>
      <c r="M20" s="64"/>
      <c r="N20" s="64"/>
      <c r="R20" s="34"/>
    </row>
    <row r="21" customFormat="false" ht="22.5" hidden="false" customHeight="false" outlineLevel="0" collapsed="false">
      <c r="A21" s="65" t="n">
        <v>41547</v>
      </c>
      <c r="B21" s="66" t="s">
        <v>36</v>
      </c>
      <c r="C21" s="58" t="s">
        <v>66</v>
      </c>
      <c r="D21" s="59" t="s">
        <v>67</v>
      </c>
      <c r="E21" s="60" t="s">
        <v>63</v>
      </c>
      <c r="F21" s="61" t="n">
        <v>12</v>
      </c>
      <c r="G21" s="62"/>
      <c r="H21" s="67" t="n">
        <f aca="false">ROUND(ROUND(F21,2)*ROUND(G21,2),2)</f>
        <v>0</v>
      </c>
      <c r="M21" s="64"/>
      <c r="N21" s="64"/>
      <c r="R21" s="34"/>
    </row>
    <row r="22" customFormat="false" ht="22.5" hidden="false" customHeight="false" outlineLevel="0" collapsed="false">
      <c r="A22" s="65" t="n">
        <v>41544</v>
      </c>
      <c r="B22" s="66" t="s">
        <v>36</v>
      </c>
      <c r="C22" s="58" t="s">
        <v>68</v>
      </c>
      <c r="D22" s="59" t="s">
        <v>69</v>
      </c>
      <c r="E22" s="60" t="s">
        <v>63</v>
      </c>
      <c r="F22" s="61" t="n">
        <v>20</v>
      </c>
      <c r="G22" s="62"/>
      <c r="H22" s="67" t="n">
        <f aca="false">ROUND(ROUND(F22,2)*ROUND(G22,2),2)</f>
        <v>0</v>
      </c>
      <c r="M22" s="64"/>
      <c r="N22" s="64"/>
      <c r="R22" s="34"/>
    </row>
    <row r="23" customFormat="false" ht="22.5" hidden="false" customHeight="false" outlineLevel="0" collapsed="false">
      <c r="A23" s="65" t="n">
        <v>41495</v>
      </c>
      <c r="B23" s="66" t="s">
        <v>36</v>
      </c>
      <c r="C23" s="58" t="s">
        <v>70</v>
      </c>
      <c r="D23" s="59" t="s">
        <v>71</v>
      </c>
      <c r="E23" s="60" t="s">
        <v>58</v>
      </c>
      <c r="F23" s="61" t="n">
        <v>4</v>
      </c>
      <c r="G23" s="62"/>
      <c r="H23" s="67" t="n">
        <f aca="false">ROUND(ROUND(F23,2)*ROUND(G23,2),2)</f>
        <v>0</v>
      </c>
      <c r="M23" s="64"/>
      <c r="N23" s="64"/>
      <c r="R23" s="34"/>
    </row>
    <row r="24" customFormat="false" ht="15" hidden="false" customHeight="true" outlineLevel="0" collapsed="false">
      <c r="A24" s="55"/>
      <c r="B24" s="56"/>
      <c r="C24" s="51" t="s">
        <v>72</v>
      </c>
      <c r="D24" s="52" t="s">
        <v>73</v>
      </c>
      <c r="E24" s="53"/>
      <c r="F24" s="53"/>
      <c r="G24" s="53"/>
      <c r="H24" s="54"/>
      <c r="R24" s="34"/>
    </row>
    <row r="25" customFormat="false" ht="22.5" hidden="false" customHeight="false" outlineLevel="0" collapsed="false">
      <c r="A25" s="68" t="n">
        <v>42046</v>
      </c>
      <c r="B25" s="66" t="s">
        <v>36</v>
      </c>
      <c r="C25" s="58" t="s">
        <v>74</v>
      </c>
      <c r="D25" s="59" t="s">
        <v>75</v>
      </c>
      <c r="E25" s="60" t="s">
        <v>58</v>
      </c>
      <c r="F25" s="61" t="n">
        <v>30</v>
      </c>
      <c r="G25" s="62"/>
      <c r="H25" s="67" t="n">
        <f aca="false">ROUND(ROUND(F25,2)*ROUND(G25,2),2)</f>
        <v>0</v>
      </c>
      <c r="M25" s="64"/>
      <c r="N25" s="64"/>
      <c r="R25" s="34"/>
    </row>
    <row r="26" customFormat="false" ht="22.5" hidden="false" customHeight="false" outlineLevel="0" collapsed="false">
      <c r="A26" s="69" t="n">
        <v>42047</v>
      </c>
      <c r="B26" s="66" t="s">
        <v>36</v>
      </c>
      <c r="C26" s="58" t="s">
        <v>76</v>
      </c>
      <c r="D26" s="59" t="s">
        <v>77</v>
      </c>
      <c r="E26" s="60" t="s">
        <v>58</v>
      </c>
      <c r="F26" s="61" t="n">
        <v>30</v>
      </c>
      <c r="G26" s="62"/>
      <c r="H26" s="67" t="n">
        <f aca="false">ROUND(ROUND(F26,2)*ROUND(G26,2),2)</f>
        <v>0</v>
      </c>
      <c r="M26" s="64"/>
      <c r="N26" s="64"/>
      <c r="R26" s="34"/>
    </row>
    <row r="27" customFormat="false" ht="22.5" hidden="false" customHeight="false" outlineLevel="0" collapsed="false">
      <c r="A27" s="69" t="n">
        <v>41359</v>
      </c>
      <c r="B27" s="66" t="s">
        <v>36</v>
      </c>
      <c r="C27" s="58" t="s">
        <v>78</v>
      </c>
      <c r="D27" s="59" t="s">
        <v>79</v>
      </c>
      <c r="E27" s="60" t="s">
        <v>51</v>
      </c>
      <c r="F27" s="61" t="n">
        <v>450</v>
      </c>
      <c r="G27" s="62"/>
      <c r="H27" s="67" t="n">
        <f aca="false">ROUND(ROUND(F27,2)*ROUND(G27,2),2)</f>
        <v>0</v>
      </c>
      <c r="M27" s="64"/>
      <c r="N27" s="64"/>
      <c r="R27" s="34"/>
    </row>
    <row r="28" customFormat="false" ht="22.5" hidden="false" customHeight="false" outlineLevel="0" collapsed="false">
      <c r="A28" s="69" t="n">
        <v>40937</v>
      </c>
      <c r="B28" s="66" t="s">
        <v>36</v>
      </c>
      <c r="C28" s="58" t="s">
        <v>80</v>
      </c>
      <c r="D28" s="59" t="s">
        <v>81</v>
      </c>
      <c r="E28" s="60" t="s">
        <v>39</v>
      </c>
      <c r="F28" s="61" t="n">
        <v>15</v>
      </c>
      <c r="G28" s="62"/>
      <c r="H28" s="67" t="n">
        <f aca="false">ROUND(ROUND(F28,2)*ROUND(G28,2),2)</f>
        <v>0</v>
      </c>
      <c r="M28" s="64"/>
      <c r="N28" s="64"/>
      <c r="R28" s="34"/>
    </row>
    <row r="29" customFormat="false" ht="22.5" hidden="false" customHeight="false" outlineLevel="0" collapsed="false">
      <c r="A29" s="69" t="n">
        <v>41202</v>
      </c>
      <c r="B29" s="66" t="s">
        <v>36</v>
      </c>
      <c r="C29" s="58" t="s">
        <v>82</v>
      </c>
      <c r="D29" s="59" t="s">
        <v>83</v>
      </c>
      <c r="E29" s="60" t="s">
        <v>51</v>
      </c>
      <c r="F29" s="61" t="n">
        <v>225</v>
      </c>
      <c r="G29" s="62"/>
      <c r="H29" s="67" t="n">
        <f aca="false">ROUND(ROUND(F29,2)*ROUND(G29,2),2)</f>
        <v>0</v>
      </c>
      <c r="M29" s="64"/>
      <c r="N29" s="64"/>
      <c r="R29" s="34"/>
    </row>
    <row r="30" customFormat="false" ht="15" hidden="false" customHeight="true" outlineLevel="0" collapsed="false">
      <c r="A30" s="70" t="str">
        <f aca="false">_xlfn.CONCAT("SUB - TOTAL ",D7)</f>
        <v>SUB - TOTAL INSTALAÇÃO MANUT. CANTEIRO MOB., DESMOB. E PLACA DE OBRA </v>
      </c>
      <c r="B30" s="70"/>
      <c r="C30" s="70"/>
      <c r="D30" s="70"/>
      <c r="E30" s="70"/>
      <c r="F30" s="70"/>
      <c r="G30" s="70"/>
      <c r="H30" s="71" t="n">
        <f aca="false">SUM(H7:H29)</f>
        <v>0</v>
      </c>
      <c r="M30" s="64"/>
      <c r="N30" s="64"/>
      <c r="R30" s="34"/>
    </row>
    <row r="31" customFormat="false" ht="5.1" hidden="false" customHeight="true" outlineLevel="0" collapsed="false">
      <c r="A31" s="72"/>
      <c r="B31" s="72"/>
      <c r="C31" s="72"/>
      <c r="D31" s="72"/>
      <c r="E31" s="72"/>
      <c r="F31" s="72"/>
      <c r="G31" s="72"/>
      <c r="H31" s="72"/>
      <c r="M31" s="64"/>
      <c r="N31" s="64"/>
      <c r="R31" s="34"/>
    </row>
    <row r="32" customFormat="false" ht="15" hidden="false" customHeight="true" outlineLevel="0" collapsed="false">
      <c r="A32" s="50"/>
      <c r="B32" s="50"/>
      <c r="C32" s="51" t="s">
        <v>13</v>
      </c>
      <c r="D32" s="52" t="s">
        <v>84</v>
      </c>
      <c r="E32" s="53"/>
      <c r="F32" s="53"/>
      <c r="G32" s="53"/>
      <c r="H32" s="73"/>
      <c r="M32" s="64"/>
      <c r="N32" s="64"/>
      <c r="R32" s="34"/>
    </row>
    <row r="33" customFormat="false" ht="15" hidden="false" customHeight="true" outlineLevel="0" collapsed="false">
      <c r="A33" s="50"/>
      <c r="B33" s="50"/>
      <c r="C33" s="51" t="s">
        <v>85</v>
      </c>
      <c r="D33" s="52" t="s">
        <v>86</v>
      </c>
      <c r="E33" s="53"/>
      <c r="F33" s="53"/>
      <c r="G33" s="53"/>
      <c r="H33" s="54"/>
      <c r="M33" s="64"/>
      <c r="N33" s="64"/>
      <c r="R33" s="34"/>
    </row>
    <row r="34" customFormat="false" ht="15" hidden="false" customHeight="true" outlineLevel="0" collapsed="false">
      <c r="A34" s="69" t="n">
        <v>5501700</v>
      </c>
      <c r="B34" s="66" t="s">
        <v>87</v>
      </c>
      <c r="C34" s="58" t="s">
        <v>88</v>
      </c>
      <c r="D34" s="59" t="s">
        <v>89</v>
      </c>
      <c r="E34" s="60" t="s">
        <v>90</v>
      </c>
      <c r="F34" s="61" t="n">
        <v>15000</v>
      </c>
      <c r="G34" s="62"/>
      <c r="H34" s="67" t="n">
        <f aca="false">ROUND(ROUND(F34,2)*ROUND(G34,2),2)</f>
        <v>0</v>
      </c>
      <c r="M34" s="64"/>
      <c r="N34" s="64"/>
      <c r="R34" s="34"/>
    </row>
    <row r="35" customFormat="false" ht="15" hidden="false" customHeight="true" outlineLevel="0" collapsed="false">
      <c r="A35" s="69" t="n">
        <v>5501701</v>
      </c>
      <c r="B35" s="66" t="s">
        <v>87</v>
      </c>
      <c r="C35" s="58" t="s">
        <v>91</v>
      </c>
      <c r="D35" s="59" t="s">
        <v>92</v>
      </c>
      <c r="E35" s="60" t="s">
        <v>93</v>
      </c>
      <c r="F35" s="61" t="n">
        <v>10</v>
      </c>
      <c r="G35" s="62"/>
      <c r="H35" s="67" t="n">
        <f aca="false">ROUND(ROUND(F35,2)*ROUND(G35,2),2)</f>
        <v>0</v>
      </c>
      <c r="M35" s="64"/>
      <c r="N35" s="64"/>
      <c r="R35" s="34"/>
    </row>
    <row r="36" customFormat="false" ht="15" hidden="false" customHeight="true" outlineLevel="0" collapsed="false">
      <c r="A36" s="69" t="n">
        <v>5501702</v>
      </c>
      <c r="B36" s="66" t="s">
        <v>87</v>
      </c>
      <c r="C36" s="58" t="s">
        <v>94</v>
      </c>
      <c r="D36" s="59" t="s">
        <v>95</v>
      </c>
      <c r="E36" s="60" t="s">
        <v>93</v>
      </c>
      <c r="F36" s="61" t="n">
        <v>10</v>
      </c>
      <c r="G36" s="62"/>
      <c r="H36" s="67" t="n">
        <f aca="false">ROUND(ROUND(F36,2)*ROUND(G36,2),2)</f>
        <v>0</v>
      </c>
      <c r="M36" s="64"/>
      <c r="N36" s="64"/>
      <c r="R36" s="34"/>
    </row>
    <row r="37" customFormat="false" ht="15" hidden="false" customHeight="true" outlineLevel="0" collapsed="false">
      <c r="A37" s="69" t="n">
        <v>1600989</v>
      </c>
      <c r="B37" s="66" t="s">
        <v>87</v>
      </c>
      <c r="C37" s="58" t="s">
        <v>96</v>
      </c>
      <c r="D37" s="59" t="s">
        <v>97</v>
      </c>
      <c r="E37" s="60" t="s">
        <v>98</v>
      </c>
      <c r="F37" s="61" t="n">
        <v>51.68</v>
      </c>
      <c r="G37" s="62"/>
      <c r="H37" s="67" t="n">
        <f aca="false">ROUND(ROUND(F37,2)*ROUND(G37,2),2)</f>
        <v>0</v>
      </c>
      <c r="M37" s="64"/>
      <c r="N37" s="64"/>
      <c r="R37" s="34"/>
    </row>
    <row r="38" customFormat="false" ht="33.75" hidden="false" customHeight="false" outlineLevel="0" collapsed="false">
      <c r="A38" s="69" t="n">
        <v>30304</v>
      </c>
      <c r="B38" s="66" t="s">
        <v>99</v>
      </c>
      <c r="C38" s="58" t="s">
        <v>100</v>
      </c>
      <c r="D38" s="59" t="s">
        <v>101</v>
      </c>
      <c r="E38" s="60" t="s">
        <v>102</v>
      </c>
      <c r="F38" s="61" t="n">
        <v>51.68</v>
      </c>
      <c r="G38" s="62"/>
      <c r="H38" s="67" t="n">
        <f aca="false">ROUND(ROUND(F38,2)*ROUND(G38,2),2)</f>
        <v>0</v>
      </c>
      <c r="M38" s="64"/>
      <c r="N38" s="64"/>
      <c r="R38" s="34"/>
    </row>
    <row r="39" customFormat="false" ht="15" hidden="false" customHeight="true" outlineLevel="0" collapsed="false">
      <c r="A39" s="50"/>
      <c r="B39" s="50"/>
      <c r="C39" s="51" t="s">
        <v>103</v>
      </c>
      <c r="D39" s="52" t="s">
        <v>104</v>
      </c>
      <c r="E39" s="53"/>
      <c r="F39" s="53"/>
      <c r="G39" s="53"/>
      <c r="H39" s="54"/>
      <c r="M39" s="64"/>
      <c r="N39" s="64"/>
      <c r="R39" s="34"/>
    </row>
    <row r="40" customFormat="false" ht="22.5" hidden="false" customHeight="false" outlineLevel="0" collapsed="false">
      <c r="A40" s="74" t="n">
        <v>5502135</v>
      </c>
      <c r="B40" s="58" t="s">
        <v>87</v>
      </c>
      <c r="C40" s="58" t="s">
        <v>105</v>
      </c>
      <c r="D40" s="59" t="s">
        <v>106</v>
      </c>
      <c r="E40" s="60" t="s">
        <v>98</v>
      </c>
      <c r="F40" s="61" t="n">
        <v>903.83</v>
      </c>
      <c r="G40" s="62"/>
      <c r="H40" s="67" t="n">
        <f aca="false">ROUND(ROUND(F40,2)*ROUND(G40,2),2)</f>
        <v>0</v>
      </c>
      <c r="M40" s="64"/>
      <c r="N40" s="64"/>
      <c r="R40" s="34"/>
    </row>
    <row r="41" customFormat="false" ht="22.5" hidden="false" customHeight="false" outlineLevel="0" collapsed="false">
      <c r="A41" s="74" t="n">
        <v>5502136</v>
      </c>
      <c r="B41" s="58" t="s">
        <v>87</v>
      </c>
      <c r="C41" s="58" t="s">
        <v>107</v>
      </c>
      <c r="D41" s="59" t="s">
        <v>108</v>
      </c>
      <c r="E41" s="60" t="s">
        <v>98</v>
      </c>
      <c r="F41" s="61" t="n">
        <v>27.65</v>
      </c>
      <c r="G41" s="62"/>
      <c r="H41" s="67" t="n">
        <f aca="false">ROUND(ROUND(F41,2)*ROUND(G41,2),2)</f>
        <v>0</v>
      </c>
      <c r="M41" s="64"/>
      <c r="N41" s="64"/>
      <c r="R41" s="34"/>
    </row>
    <row r="42" customFormat="false" ht="22.5" hidden="false" customHeight="false" outlineLevel="0" collapsed="false">
      <c r="A42" s="74" t="n">
        <v>5502137</v>
      </c>
      <c r="B42" s="58" t="s">
        <v>87</v>
      </c>
      <c r="C42" s="58" t="s">
        <v>109</v>
      </c>
      <c r="D42" s="59" t="s">
        <v>110</v>
      </c>
      <c r="E42" s="60" t="s">
        <v>98</v>
      </c>
      <c r="F42" s="61" t="n">
        <v>361.22</v>
      </c>
      <c r="G42" s="62"/>
      <c r="H42" s="67" t="n">
        <f aca="false">ROUND(ROUND(F42,2)*ROUND(G42,2),2)</f>
        <v>0</v>
      </c>
      <c r="M42" s="64"/>
      <c r="N42" s="64"/>
      <c r="R42" s="34"/>
    </row>
    <row r="43" customFormat="false" ht="22.5" hidden="false" customHeight="false" outlineLevel="0" collapsed="false">
      <c r="A43" s="74" t="n">
        <v>42045</v>
      </c>
      <c r="B43" s="66" t="s">
        <v>36</v>
      </c>
      <c r="C43" s="58" t="s">
        <v>111</v>
      </c>
      <c r="D43" s="59" t="s">
        <v>112</v>
      </c>
      <c r="E43" s="60" t="s">
        <v>113</v>
      </c>
      <c r="F43" s="61" t="n">
        <v>4201.73</v>
      </c>
      <c r="G43" s="62"/>
      <c r="H43" s="67" t="n">
        <f aca="false">ROUND(ROUND(F43,2)*ROUND(G43,2),2)</f>
        <v>0</v>
      </c>
      <c r="M43" s="64"/>
      <c r="N43" s="64"/>
      <c r="R43" s="34"/>
    </row>
    <row r="44" customFormat="false" ht="15" hidden="false" customHeight="true" outlineLevel="0" collapsed="false">
      <c r="A44" s="69" t="n">
        <v>4016096</v>
      </c>
      <c r="B44" s="66" t="s">
        <v>87</v>
      </c>
      <c r="C44" s="58" t="s">
        <v>114</v>
      </c>
      <c r="D44" s="59" t="s">
        <v>115</v>
      </c>
      <c r="E44" s="60" t="s">
        <v>98</v>
      </c>
      <c r="F44" s="61" t="n">
        <v>4201.73</v>
      </c>
      <c r="G44" s="62"/>
      <c r="H44" s="67" t="n">
        <f aca="false">ROUND(ROUND(F44,2)*ROUND(G44,2),2)</f>
        <v>0</v>
      </c>
      <c r="M44" s="64"/>
      <c r="N44" s="64"/>
      <c r="R44" s="34"/>
    </row>
    <row r="45" customFormat="false" ht="15" hidden="false" customHeight="true" outlineLevel="0" collapsed="false">
      <c r="A45" s="69" t="n">
        <v>5914344</v>
      </c>
      <c r="B45" s="66" t="s">
        <v>87</v>
      </c>
      <c r="C45" s="58" t="s">
        <v>116</v>
      </c>
      <c r="D45" s="59" t="s">
        <v>117</v>
      </c>
      <c r="E45" s="60" t="s">
        <v>118</v>
      </c>
      <c r="F45" s="61" t="n">
        <v>55147.70625</v>
      </c>
      <c r="G45" s="62"/>
      <c r="H45" s="67" t="n">
        <f aca="false">ROUND(ROUND(F45,2)*ROUND(G45,2),2)</f>
        <v>0</v>
      </c>
      <c r="M45" s="64"/>
      <c r="N45" s="64"/>
      <c r="R45" s="34"/>
    </row>
    <row r="46" customFormat="false" ht="15" hidden="false" customHeight="true" outlineLevel="0" collapsed="false">
      <c r="A46" s="69" t="n">
        <v>5914329</v>
      </c>
      <c r="B46" s="66" t="s">
        <v>87</v>
      </c>
      <c r="C46" s="58" t="s">
        <v>119</v>
      </c>
      <c r="D46" s="59" t="s">
        <v>120</v>
      </c>
      <c r="E46" s="60" t="s">
        <v>118</v>
      </c>
      <c r="F46" s="61" t="n">
        <v>23634.73125</v>
      </c>
      <c r="G46" s="62"/>
      <c r="H46" s="67" t="n">
        <f aca="false">ROUND(ROUND(F46,2)*ROUND(G46,2),2)</f>
        <v>0</v>
      </c>
      <c r="M46" s="64"/>
      <c r="N46" s="64"/>
      <c r="R46" s="34"/>
    </row>
    <row r="47" customFormat="false" ht="15" hidden="false" customHeight="true" outlineLevel="0" collapsed="false">
      <c r="A47" s="74" t="n">
        <v>5502978</v>
      </c>
      <c r="B47" s="58" t="s">
        <v>87</v>
      </c>
      <c r="C47" s="58" t="s">
        <v>121</v>
      </c>
      <c r="D47" s="59" t="s">
        <v>122</v>
      </c>
      <c r="E47" s="60" t="s">
        <v>98</v>
      </c>
      <c r="F47" s="61" t="n">
        <v>1544.76</v>
      </c>
      <c r="G47" s="62"/>
      <c r="H47" s="67" t="n">
        <f aca="false">ROUND(ROUND(F47,2)*ROUND(G47,2),2)</f>
        <v>0</v>
      </c>
      <c r="M47" s="64"/>
      <c r="N47" s="64"/>
      <c r="R47" s="34"/>
    </row>
    <row r="48" customFormat="false" ht="15" hidden="false" customHeight="true" outlineLevel="0" collapsed="false">
      <c r="A48" s="74" t="n">
        <v>5503041</v>
      </c>
      <c r="B48" s="58" t="s">
        <v>87</v>
      </c>
      <c r="C48" s="58" t="s">
        <v>123</v>
      </c>
      <c r="D48" s="59" t="s">
        <v>124</v>
      </c>
      <c r="E48" s="60" t="s">
        <v>98</v>
      </c>
      <c r="F48" s="61" t="n">
        <v>1544.76</v>
      </c>
      <c r="G48" s="62"/>
      <c r="H48" s="67" t="n">
        <f aca="false">ROUND(ROUND(F48,2)*ROUND(G48,2),2)</f>
        <v>0</v>
      </c>
      <c r="M48" s="64"/>
      <c r="N48" s="64"/>
      <c r="R48" s="34"/>
    </row>
    <row r="49" customFormat="false" ht="15" hidden="false" customHeight="true" outlineLevel="0" collapsed="false">
      <c r="A49" s="74" t="n">
        <v>4413984</v>
      </c>
      <c r="B49" s="58" t="s">
        <v>87</v>
      </c>
      <c r="C49" s="58" t="s">
        <v>125</v>
      </c>
      <c r="D49" s="59" t="s">
        <v>126</v>
      </c>
      <c r="E49" s="60" t="s">
        <v>98</v>
      </c>
      <c r="F49" s="61" t="n">
        <v>2850.79</v>
      </c>
      <c r="G49" s="62"/>
      <c r="H49" s="67" t="n">
        <f aca="false">ROUND(ROUND(F49,2)*ROUND(G49,2),2)</f>
        <v>0</v>
      </c>
      <c r="M49" s="64"/>
      <c r="N49" s="64"/>
      <c r="R49" s="34"/>
    </row>
    <row r="50" customFormat="false" ht="15" hidden="false" customHeight="true" outlineLevel="0" collapsed="false">
      <c r="A50" s="50"/>
      <c r="B50" s="50"/>
      <c r="C50" s="51" t="s">
        <v>127</v>
      </c>
      <c r="D50" s="52" t="s">
        <v>104</v>
      </c>
      <c r="E50" s="53"/>
      <c r="F50" s="53"/>
      <c r="G50" s="53"/>
      <c r="H50" s="54"/>
      <c r="M50" s="64"/>
      <c r="N50" s="64"/>
      <c r="R50" s="34"/>
    </row>
    <row r="51" customFormat="false" ht="15" hidden="false" customHeight="true" outlineLevel="0" collapsed="false">
      <c r="A51" s="69" t="n">
        <v>5501706</v>
      </c>
      <c r="B51" s="66" t="s">
        <v>87</v>
      </c>
      <c r="C51" s="58" t="s">
        <v>128</v>
      </c>
      <c r="D51" s="59" t="s">
        <v>129</v>
      </c>
      <c r="E51" s="60" t="s">
        <v>98</v>
      </c>
      <c r="F51" s="61" t="n">
        <v>2011.86425</v>
      </c>
      <c r="G51" s="62"/>
      <c r="H51" s="67" t="n">
        <f aca="false">ROUND(ROUND(F51,2)*ROUND(G51,2),2)</f>
        <v>0</v>
      </c>
      <c r="M51" s="64"/>
      <c r="N51" s="64"/>
      <c r="R51" s="34"/>
    </row>
    <row r="52" customFormat="false" ht="33.75" hidden="false" customHeight="false" outlineLevel="0" collapsed="false">
      <c r="A52" s="69" t="n">
        <v>30304</v>
      </c>
      <c r="B52" s="66" t="s">
        <v>99</v>
      </c>
      <c r="C52" s="58" t="s">
        <v>130</v>
      </c>
      <c r="D52" s="59" t="s">
        <v>101</v>
      </c>
      <c r="E52" s="60" t="s">
        <v>102</v>
      </c>
      <c r="F52" s="61" t="n">
        <v>2011.86425</v>
      </c>
      <c r="G52" s="62"/>
      <c r="H52" s="67" t="n">
        <f aca="false">ROUND(ROUND(F52,2)*ROUND(G52,2),2)</f>
        <v>0</v>
      </c>
      <c r="M52" s="64"/>
      <c r="N52" s="64"/>
      <c r="R52" s="34"/>
    </row>
    <row r="53" customFormat="false" ht="22.5" hidden="false" customHeight="false" outlineLevel="0" collapsed="false">
      <c r="A53" s="69" t="n">
        <v>42045</v>
      </c>
      <c r="B53" s="66" t="s">
        <v>36</v>
      </c>
      <c r="C53" s="58" t="s">
        <v>131</v>
      </c>
      <c r="D53" s="59" t="s">
        <v>112</v>
      </c>
      <c r="E53" s="60" t="s">
        <v>113</v>
      </c>
      <c r="F53" s="61" t="n">
        <v>2514.8303125</v>
      </c>
      <c r="G53" s="62"/>
      <c r="H53" s="67" t="n">
        <f aca="false">ROUND(ROUND(F53,2)*ROUND(G53,2),2)</f>
        <v>0</v>
      </c>
      <c r="M53" s="64"/>
      <c r="N53" s="64"/>
      <c r="R53" s="34"/>
    </row>
    <row r="54" customFormat="false" ht="15" hidden="false" customHeight="true" outlineLevel="0" collapsed="false">
      <c r="A54" s="69" t="n">
        <v>4016096</v>
      </c>
      <c r="B54" s="66" t="s">
        <v>87</v>
      </c>
      <c r="C54" s="58" t="s">
        <v>132</v>
      </c>
      <c r="D54" s="59" t="s">
        <v>115</v>
      </c>
      <c r="E54" s="60" t="s">
        <v>98</v>
      </c>
      <c r="F54" s="61" t="n">
        <v>2514.8303125</v>
      </c>
      <c r="G54" s="62"/>
      <c r="H54" s="67" t="n">
        <f aca="false">ROUND(ROUND(F54,2)*ROUND(G54,2),2)</f>
        <v>0</v>
      </c>
      <c r="M54" s="64"/>
      <c r="N54" s="64"/>
      <c r="R54" s="34"/>
    </row>
    <row r="55" customFormat="false" ht="15" hidden="false" customHeight="true" outlineLevel="0" collapsed="false">
      <c r="A55" s="69" t="n">
        <v>5914344</v>
      </c>
      <c r="B55" s="66" t="s">
        <v>87</v>
      </c>
      <c r="C55" s="58" t="s">
        <v>133</v>
      </c>
      <c r="D55" s="59" t="s">
        <v>117</v>
      </c>
      <c r="E55" s="60" t="s">
        <v>118</v>
      </c>
      <c r="F55" s="61" t="n">
        <v>33007.1478515625</v>
      </c>
      <c r="G55" s="62"/>
      <c r="H55" s="67" t="n">
        <f aca="false">ROUND(ROUND(F55,2)*ROUND(G55,2),2)</f>
        <v>0</v>
      </c>
      <c r="M55" s="64"/>
      <c r="N55" s="64"/>
      <c r="R55" s="34"/>
    </row>
    <row r="56" customFormat="false" ht="15" hidden="false" customHeight="true" outlineLevel="0" collapsed="false">
      <c r="A56" s="69" t="n">
        <v>5914329</v>
      </c>
      <c r="B56" s="66" t="s">
        <v>87</v>
      </c>
      <c r="C56" s="58" t="s">
        <v>134</v>
      </c>
      <c r="D56" s="59" t="s">
        <v>120</v>
      </c>
      <c r="E56" s="60" t="s">
        <v>118</v>
      </c>
      <c r="F56" s="61" t="n">
        <v>14145.9205078125</v>
      </c>
      <c r="G56" s="62"/>
      <c r="H56" s="67" t="n">
        <f aca="false">ROUND(ROUND(F56,2)*ROUND(G56,2),2)</f>
        <v>0</v>
      </c>
      <c r="M56" s="64"/>
      <c r="N56" s="64"/>
      <c r="R56" s="34"/>
    </row>
    <row r="57" customFormat="false" ht="15" hidden="false" customHeight="true" outlineLevel="0" collapsed="false">
      <c r="A57" s="69" t="n">
        <v>5502978</v>
      </c>
      <c r="B57" s="66" t="s">
        <v>87</v>
      </c>
      <c r="C57" s="58" t="s">
        <v>135</v>
      </c>
      <c r="D57" s="59" t="s">
        <v>122</v>
      </c>
      <c r="E57" s="60" t="s">
        <v>98</v>
      </c>
      <c r="F57" s="61" t="n">
        <v>2011.86425</v>
      </c>
      <c r="G57" s="62"/>
      <c r="H57" s="67" t="n">
        <f aca="false">ROUND(ROUND(F57,2)*ROUND(G57,2),2)</f>
        <v>0</v>
      </c>
      <c r="M57" s="64"/>
      <c r="N57" s="64"/>
      <c r="R57" s="34"/>
    </row>
    <row r="58" customFormat="false" ht="15" hidden="false" customHeight="true" outlineLevel="0" collapsed="false">
      <c r="A58" s="70" t="str">
        <f aca="false">_xlfn.CONCAT("SUB - TOTAL ",D32)</f>
        <v>SUB - TOTAL SERVIÇOS PRELIMINARES E TERRAPLENAGEM</v>
      </c>
      <c r="B58" s="70"/>
      <c r="C58" s="70"/>
      <c r="D58" s="70"/>
      <c r="E58" s="70"/>
      <c r="F58" s="70"/>
      <c r="G58" s="70"/>
      <c r="H58" s="71" t="n">
        <f aca="false">SUM(H32:H57)</f>
        <v>0</v>
      </c>
      <c r="M58" s="64"/>
      <c r="N58" s="64"/>
      <c r="R58" s="34"/>
    </row>
    <row r="59" customFormat="false" ht="5.1" hidden="false" customHeight="true" outlineLevel="0" collapsed="false">
      <c r="A59" s="72"/>
      <c r="B59" s="72"/>
      <c r="C59" s="72"/>
      <c r="D59" s="72"/>
      <c r="E59" s="72"/>
      <c r="F59" s="72"/>
      <c r="G59" s="72"/>
      <c r="H59" s="72"/>
      <c r="M59" s="64"/>
      <c r="N59" s="64"/>
      <c r="R59" s="34"/>
    </row>
    <row r="60" customFormat="false" ht="15" hidden="false" customHeight="true" outlineLevel="0" collapsed="false">
      <c r="A60" s="50"/>
      <c r="B60" s="50"/>
      <c r="C60" s="51" t="s">
        <v>14</v>
      </c>
      <c r="D60" s="52" t="s">
        <v>136</v>
      </c>
      <c r="E60" s="53"/>
      <c r="F60" s="53"/>
      <c r="G60" s="53"/>
      <c r="H60" s="54"/>
      <c r="M60" s="64"/>
      <c r="N60" s="64"/>
      <c r="R60" s="34"/>
    </row>
    <row r="61" customFormat="false" ht="15" hidden="false" customHeight="true" outlineLevel="0" collapsed="false">
      <c r="A61" s="50"/>
      <c r="B61" s="50"/>
      <c r="C61" s="51" t="s">
        <v>137</v>
      </c>
      <c r="D61" s="52" t="s">
        <v>138</v>
      </c>
      <c r="E61" s="53"/>
      <c r="F61" s="53"/>
      <c r="G61" s="53"/>
      <c r="H61" s="54"/>
      <c r="M61" s="64"/>
      <c r="N61" s="64"/>
      <c r="R61" s="34"/>
    </row>
    <row r="62" customFormat="false" ht="22.5" hidden="false" customHeight="false" outlineLevel="0" collapsed="false">
      <c r="A62" s="65" t="n">
        <v>43064</v>
      </c>
      <c r="B62" s="66" t="s">
        <v>36</v>
      </c>
      <c r="C62" s="66" t="s">
        <v>139</v>
      </c>
      <c r="D62" s="59" t="s">
        <v>140</v>
      </c>
      <c r="E62" s="60" t="s">
        <v>51</v>
      </c>
      <c r="F62" s="61" t="n">
        <v>150</v>
      </c>
      <c r="G62" s="62"/>
      <c r="H62" s="67" t="n">
        <f aca="false">ROUND(ROUND(F62,2)*ROUND(G62,2),2)</f>
        <v>0</v>
      </c>
      <c r="M62" s="64"/>
      <c r="N62" s="64"/>
      <c r="R62" s="34"/>
    </row>
    <row r="63" customFormat="false" ht="22.5" hidden="false" customHeight="false" outlineLevel="0" collapsed="false">
      <c r="A63" s="65" t="n">
        <v>41226</v>
      </c>
      <c r="B63" s="66" t="s">
        <v>36</v>
      </c>
      <c r="C63" s="66" t="s">
        <v>141</v>
      </c>
      <c r="D63" s="59" t="s">
        <v>142</v>
      </c>
      <c r="E63" s="60" t="s">
        <v>51</v>
      </c>
      <c r="F63" s="61" t="n">
        <v>150</v>
      </c>
      <c r="G63" s="62"/>
      <c r="H63" s="67" t="n">
        <f aca="false">ROUND(ROUND(F63,2)*ROUND(G63,2),2)</f>
        <v>0</v>
      </c>
      <c r="M63" s="64"/>
      <c r="N63" s="64"/>
      <c r="R63" s="34"/>
    </row>
    <row r="64" customFormat="false" ht="22.5" hidden="false" customHeight="false" outlineLevel="0" collapsed="false">
      <c r="A64" s="65" t="n">
        <v>43067</v>
      </c>
      <c r="B64" s="66" t="s">
        <v>36</v>
      </c>
      <c r="C64" s="66" t="s">
        <v>143</v>
      </c>
      <c r="D64" s="59" t="s">
        <v>144</v>
      </c>
      <c r="E64" s="60" t="s">
        <v>51</v>
      </c>
      <c r="F64" s="61" t="n">
        <v>75</v>
      </c>
      <c r="G64" s="62"/>
      <c r="H64" s="67" t="n">
        <f aca="false">ROUND(ROUND(F64,2)*ROUND(G64,2),2)</f>
        <v>0</v>
      </c>
      <c r="M64" s="64"/>
      <c r="N64" s="64"/>
      <c r="R64" s="34"/>
    </row>
    <row r="65" customFormat="false" ht="22.5" hidden="false" customHeight="false" outlineLevel="0" collapsed="false">
      <c r="A65" s="65" t="n">
        <v>43068</v>
      </c>
      <c r="B65" s="66" t="s">
        <v>36</v>
      </c>
      <c r="C65" s="66" t="s">
        <v>145</v>
      </c>
      <c r="D65" s="59" t="s">
        <v>146</v>
      </c>
      <c r="E65" s="60" t="s">
        <v>51</v>
      </c>
      <c r="F65" s="61" t="n">
        <v>75</v>
      </c>
      <c r="G65" s="62"/>
      <c r="H65" s="67" t="n">
        <f aca="false">ROUND(ROUND(F65,2)*ROUND(G65,2),2)</f>
        <v>0</v>
      </c>
      <c r="M65" s="64"/>
      <c r="N65" s="64"/>
      <c r="R65" s="34"/>
    </row>
    <row r="66" customFormat="false" ht="15" hidden="false" customHeight="true" outlineLevel="0" collapsed="false">
      <c r="A66" s="65" t="n">
        <v>7260100010</v>
      </c>
      <c r="B66" s="66" t="s">
        <v>147</v>
      </c>
      <c r="C66" s="66" t="s">
        <v>148</v>
      </c>
      <c r="D66" s="59" t="s">
        <v>149</v>
      </c>
      <c r="E66" s="60" t="s">
        <v>51</v>
      </c>
      <c r="F66" s="61" t="n">
        <v>75</v>
      </c>
      <c r="G66" s="62"/>
      <c r="H66" s="67" t="n">
        <f aca="false">ROUND(ROUND(F66,2)*ROUND(G66,2),2)</f>
        <v>0</v>
      </c>
      <c r="M66" s="64"/>
      <c r="N66" s="64"/>
      <c r="R66" s="34"/>
    </row>
    <row r="67" customFormat="false" ht="15" hidden="false" customHeight="true" outlineLevel="0" collapsed="false">
      <c r="A67" s="65" t="n">
        <v>7260100050</v>
      </c>
      <c r="B67" s="66" t="s">
        <v>147</v>
      </c>
      <c r="C67" s="66" t="s">
        <v>150</v>
      </c>
      <c r="D67" s="59" t="s">
        <v>151</v>
      </c>
      <c r="E67" s="60" t="s">
        <v>51</v>
      </c>
      <c r="F67" s="61" t="n">
        <v>75</v>
      </c>
      <c r="G67" s="62"/>
      <c r="H67" s="67" t="n">
        <f aca="false">ROUND(ROUND(F67,2)*ROUND(G67,2),2)</f>
        <v>0</v>
      </c>
      <c r="M67" s="64"/>
      <c r="N67" s="64"/>
      <c r="R67" s="34"/>
    </row>
    <row r="68" customFormat="false" ht="15" hidden="false" customHeight="true" outlineLevel="0" collapsed="false">
      <c r="A68" s="65" t="n">
        <v>7250100010</v>
      </c>
      <c r="B68" s="66" t="s">
        <v>147</v>
      </c>
      <c r="C68" s="66" t="s">
        <v>152</v>
      </c>
      <c r="D68" s="59" t="s">
        <v>153</v>
      </c>
      <c r="E68" s="60" t="s">
        <v>51</v>
      </c>
      <c r="F68" s="61" t="n">
        <v>75</v>
      </c>
      <c r="G68" s="62"/>
      <c r="H68" s="67" t="n">
        <f aca="false">ROUND(ROUND(F68,2)*ROUND(G68,2),2)</f>
        <v>0</v>
      </c>
      <c r="M68" s="64"/>
      <c r="N68" s="64"/>
      <c r="R68" s="34"/>
    </row>
    <row r="69" customFormat="false" ht="15" hidden="false" customHeight="true" outlineLevel="0" collapsed="false">
      <c r="A69" s="65" t="n">
        <v>7250100090</v>
      </c>
      <c r="B69" s="66" t="s">
        <v>147</v>
      </c>
      <c r="C69" s="66" t="s">
        <v>154</v>
      </c>
      <c r="D69" s="59" t="s">
        <v>155</v>
      </c>
      <c r="E69" s="60" t="s">
        <v>51</v>
      </c>
      <c r="F69" s="61" t="n">
        <v>75</v>
      </c>
      <c r="G69" s="62"/>
      <c r="H69" s="67" t="n">
        <f aca="false">ROUND(ROUND(F69,2)*ROUND(G69,2),2)</f>
        <v>0</v>
      </c>
      <c r="M69" s="64"/>
      <c r="N69" s="64"/>
      <c r="R69" s="34"/>
    </row>
    <row r="70" customFormat="false" ht="15" hidden="false" customHeight="true" outlineLevel="0" collapsed="false">
      <c r="A70" s="65" t="n">
        <v>7200100340</v>
      </c>
      <c r="B70" s="66" t="s">
        <v>147</v>
      </c>
      <c r="C70" s="66" t="s">
        <v>156</v>
      </c>
      <c r="D70" s="59" t="s">
        <v>157</v>
      </c>
      <c r="E70" s="60" t="s">
        <v>158</v>
      </c>
      <c r="F70" s="61" t="n">
        <v>5</v>
      </c>
      <c r="G70" s="62"/>
      <c r="H70" s="67" t="n">
        <f aca="false">ROUND(ROUND(F70,2)*ROUND(G70,2),2)</f>
        <v>0</v>
      </c>
      <c r="M70" s="64"/>
      <c r="N70" s="64"/>
      <c r="R70" s="34"/>
    </row>
    <row r="71" customFormat="false" ht="15" hidden="false" customHeight="true" outlineLevel="0" collapsed="false">
      <c r="A71" s="65" t="n">
        <v>7200100350</v>
      </c>
      <c r="B71" s="66" t="s">
        <v>147</v>
      </c>
      <c r="C71" s="66" t="s">
        <v>159</v>
      </c>
      <c r="D71" s="59" t="s">
        <v>160</v>
      </c>
      <c r="E71" s="60" t="s">
        <v>158</v>
      </c>
      <c r="F71" s="61" t="n">
        <v>5</v>
      </c>
      <c r="G71" s="62"/>
      <c r="H71" s="67" t="n">
        <f aca="false">ROUND(ROUND(F71,2)*ROUND(G71,2),2)</f>
        <v>0</v>
      </c>
      <c r="M71" s="64"/>
      <c r="N71" s="64"/>
      <c r="R71" s="34"/>
    </row>
    <row r="72" customFormat="false" ht="15" hidden="false" customHeight="true" outlineLevel="0" collapsed="false">
      <c r="A72" s="65" t="n">
        <v>7200100010</v>
      </c>
      <c r="B72" s="66" t="s">
        <v>147</v>
      </c>
      <c r="C72" s="66" t="s">
        <v>161</v>
      </c>
      <c r="D72" s="59" t="s">
        <v>162</v>
      </c>
      <c r="E72" s="60" t="s">
        <v>158</v>
      </c>
      <c r="F72" s="61" t="n">
        <v>5</v>
      </c>
      <c r="G72" s="62"/>
      <c r="H72" s="67" t="n">
        <f aca="false">ROUND(ROUND(F72,2)*ROUND(G72,2),2)</f>
        <v>0</v>
      </c>
      <c r="M72" s="64"/>
      <c r="N72" s="64"/>
      <c r="R72" s="34"/>
    </row>
    <row r="73" customFormat="false" ht="22.5" hidden="false" customHeight="false" outlineLevel="0" collapsed="false">
      <c r="A73" s="65" t="n">
        <v>310001</v>
      </c>
      <c r="B73" s="66" t="s">
        <v>163</v>
      </c>
      <c r="C73" s="66" t="s">
        <v>164</v>
      </c>
      <c r="D73" s="59" t="s">
        <v>165</v>
      </c>
      <c r="E73" s="60" t="s">
        <v>93</v>
      </c>
      <c r="F73" s="61" t="n">
        <v>10</v>
      </c>
      <c r="G73" s="62"/>
      <c r="H73" s="67" t="n">
        <f aca="false">ROUND(ROUND(F73,2)*ROUND(G73,2),2)</f>
        <v>0</v>
      </c>
      <c r="M73" s="64"/>
      <c r="N73" s="64"/>
      <c r="R73" s="34"/>
    </row>
    <row r="74" customFormat="false" ht="15" hidden="false" customHeight="true" outlineLevel="0" collapsed="false">
      <c r="A74" s="65" t="n">
        <v>310002</v>
      </c>
      <c r="B74" s="66" t="s">
        <v>163</v>
      </c>
      <c r="C74" s="66" t="s">
        <v>166</v>
      </c>
      <c r="D74" s="59" t="s">
        <v>167</v>
      </c>
      <c r="E74" s="60" t="s">
        <v>63</v>
      </c>
      <c r="F74" s="61" t="n">
        <v>160</v>
      </c>
      <c r="G74" s="62"/>
      <c r="H74" s="67" t="n">
        <f aca="false">ROUND(ROUND(F74,2)*ROUND(G74,2),2)</f>
        <v>0</v>
      </c>
      <c r="M74" s="64"/>
      <c r="N74" s="64"/>
      <c r="R74" s="34"/>
    </row>
    <row r="75" customFormat="false" ht="15" hidden="false" customHeight="true" outlineLevel="0" collapsed="false">
      <c r="A75" s="50"/>
      <c r="B75" s="50"/>
      <c r="C75" s="51" t="s">
        <v>168</v>
      </c>
      <c r="D75" s="52" t="s">
        <v>169</v>
      </c>
      <c r="E75" s="53"/>
      <c r="F75" s="53"/>
      <c r="G75" s="53"/>
      <c r="H75" s="54"/>
      <c r="M75" s="64"/>
      <c r="N75" s="64"/>
      <c r="R75" s="34"/>
    </row>
    <row r="76" customFormat="false" ht="15" hidden="false" customHeight="true" outlineLevel="0" collapsed="false">
      <c r="A76" s="65" t="n">
        <v>4805757</v>
      </c>
      <c r="B76" s="66" t="s">
        <v>87</v>
      </c>
      <c r="C76" s="66" t="s">
        <v>170</v>
      </c>
      <c r="D76" s="59" t="s">
        <v>171</v>
      </c>
      <c r="E76" s="60" t="s">
        <v>98</v>
      </c>
      <c r="F76" s="61" t="n">
        <v>6935.26478</v>
      </c>
      <c r="G76" s="62"/>
      <c r="H76" s="67" t="n">
        <f aca="false">ROUND(ROUND(F76,2)*ROUND(G76,2),2)</f>
        <v>0</v>
      </c>
      <c r="M76" s="64"/>
      <c r="N76" s="64"/>
      <c r="R76" s="34"/>
    </row>
    <row r="77" customFormat="false" ht="15" hidden="false" customHeight="true" outlineLevel="0" collapsed="false">
      <c r="A77" s="65" t="n">
        <v>4805749</v>
      </c>
      <c r="B77" s="66" t="s">
        <v>87</v>
      </c>
      <c r="C77" s="66" t="s">
        <v>172</v>
      </c>
      <c r="D77" s="59" t="s">
        <v>173</v>
      </c>
      <c r="E77" s="60" t="s">
        <v>98</v>
      </c>
      <c r="F77" s="61" t="n">
        <v>276.27185</v>
      </c>
      <c r="G77" s="62"/>
      <c r="H77" s="67" t="n">
        <f aca="false">ROUND(ROUND(F77,2)*ROUND(G77,2),2)</f>
        <v>0</v>
      </c>
      <c r="M77" s="64"/>
      <c r="N77" s="64"/>
      <c r="R77" s="34"/>
    </row>
    <row r="78" customFormat="false" ht="33.75" hidden="false" customHeight="false" outlineLevel="0" collapsed="false">
      <c r="A78" s="65" t="n">
        <v>2106292</v>
      </c>
      <c r="B78" s="66" t="s">
        <v>87</v>
      </c>
      <c r="C78" s="66" t="s">
        <v>174</v>
      </c>
      <c r="D78" s="59" t="s">
        <v>175</v>
      </c>
      <c r="E78" s="60" t="s">
        <v>90</v>
      </c>
      <c r="F78" s="61" t="n">
        <v>4707.037</v>
      </c>
      <c r="G78" s="62"/>
      <c r="H78" s="67" t="n">
        <f aca="false">ROUND(ROUND(F78,2)*ROUND(G78,2),2)</f>
        <v>0</v>
      </c>
      <c r="M78" s="64"/>
      <c r="N78" s="64"/>
      <c r="R78" s="34"/>
    </row>
    <row r="79" customFormat="false" ht="15" hidden="false" customHeight="true" outlineLevel="0" collapsed="false">
      <c r="A79" s="65" t="n">
        <v>320001</v>
      </c>
      <c r="B79" s="66" t="s">
        <v>163</v>
      </c>
      <c r="C79" s="66" t="s">
        <v>176</v>
      </c>
      <c r="D79" s="59" t="s">
        <v>177</v>
      </c>
      <c r="E79" s="60" t="s">
        <v>98</v>
      </c>
      <c r="F79" s="61" t="n">
        <v>2113.7447</v>
      </c>
      <c r="G79" s="62"/>
      <c r="H79" s="67" t="n">
        <f aca="false">ROUND(ROUND(F79,2)*ROUND(G79,2),2)</f>
        <v>0</v>
      </c>
      <c r="M79" s="64"/>
      <c r="N79" s="64"/>
      <c r="R79" s="34"/>
    </row>
    <row r="80" customFormat="false" ht="15" hidden="false" customHeight="true" outlineLevel="0" collapsed="false">
      <c r="A80" s="65" t="n">
        <v>4815671</v>
      </c>
      <c r="B80" s="66" t="s">
        <v>87</v>
      </c>
      <c r="C80" s="66" t="s">
        <v>178</v>
      </c>
      <c r="D80" s="59" t="s">
        <v>179</v>
      </c>
      <c r="E80" s="60" t="s">
        <v>98</v>
      </c>
      <c r="F80" s="61" t="n">
        <v>2983.52383</v>
      </c>
      <c r="G80" s="62"/>
      <c r="H80" s="67" t="n">
        <f aca="false">ROUND(ROUND(F80,2)*ROUND(G80,2),2)</f>
        <v>0</v>
      </c>
      <c r="M80" s="64"/>
      <c r="N80" s="64"/>
      <c r="R80" s="34"/>
    </row>
    <row r="81" customFormat="false" ht="15" hidden="false" customHeight="true" outlineLevel="0" collapsed="false">
      <c r="A81" s="65" t="n">
        <v>4413984</v>
      </c>
      <c r="B81" s="66" t="s">
        <v>87</v>
      </c>
      <c r="C81" s="66" t="s">
        <v>180</v>
      </c>
      <c r="D81" s="59" t="s">
        <v>126</v>
      </c>
      <c r="E81" s="60" t="s">
        <v>98</v>
      </c>
      <c r="F81" s="61" t="n">
        <v>3951.74095</v>
      </c>
      <c r="G81" s="62"/>
      <c r="H81" s="67" t="n">
        <f aca="false">ROUND(ROUND(F81,2)*ROUND(G81,2),2)</f>
        <v>0</v>
      </c>
      <c r="M81" s="64"/>
      <c r="N81" s="64"/>
      <c r="R81" s="34"/>
    </row>
    <row r="82" customFormat="false" ht="15" hidden="false" customHeight="true" outlineLevel="0" collapsed="false">
      <c r="A82" s="69" t="n">
        <v>5915320</v>
      </c>
      <c r="B82" s="66" t="s">
        <v>87</v>
      </c>
      <c r="C82" s="66" t="s">
        <v>181</v>
      </c>
      <c r="D82" s="59" t="s">
        <v>182</v>
      </c>
      <c r="E82" s="60" t="s">
        <v>118</v>
      </c>
      <c r="F82" s="61" t="n">
        <v>74095.1428125</v>
      </c>
      <c r="G82" s="62"/>
      <c r="H82" s="67" t="n">
        <f aca="false">ROUND(ROUND(F82,2)*ROUND(G82,2),2)</f>
        <v>0</v>
      </c>
      <c r="M82" s="64"/>
      <c r="N82" s="64"/>
      <c r="R82" s="34"/>
    </row>
    <row r="83" customFormat="false" ht="15" hidden="false" customHeight="true" outlineLevel="0" collapsed="false">
      <c r="A83" s="50"/>
      <c r="B83" s="50"/>
      <c r="C83" s="51" t="s">
        <v>183</v>
      </c>
      <c r="D83" s="52" t="s">
        <v>184</v>
      </c>
      <c r="E83" s="53"/>
      <c r="F83" s="53"/>
      <c r="G83" s="53"/>
      <c r="H83" s="54"/>
      <c r="M83" s="64"/>
      <c r="N83" s="64"/>
      <c r="R83" s="34"/>
    </row>
    <row r="84" customFormat="false" ht="22.5" hidden="false" customHeight="false" outlineLevel="0" collapsed="false">
      <c r="A84" s="74" t="n">
        <v>43018</v>
      </c>
      <c r="B84" s="66" t="s">
        <v>36</v>
      </c>
      <c r="C84" s="66" t="s">
        <v>185</v>
      </c>
      <c r="D84" s="59" t="s">
        <v>186</v>
      </c>
      <c r="E84" s="60" t="s">
        <v>51</v>
      </c>
      <c r="F84" s="61" t="n">
        <v>3151</v>
      </c>
      <c r="G84" s="62"/>
      <c r="H84" s="67" t="n">
        <f aca="false">ROUND(ROUND(F84,2)*ROUND(G84,2),2)</f>
        <v>0</v>
      </c>
      <c r="M84" s="64"/>
      <c r="N84" s="64"/>
      <c r="R84" s="34"/>
    </row>
    <row r="85" customFormat="false" ht="22.5" hidden="false" customHeight="false" outlineLevel="0" collapsed="false">
      <c r="A85" s="57" t="n">
        <v>40893</v>
      </c>
      <c r="B85" s="66" t="s">
        <v>36</v>
      </c>
      <c r="C85" s="66" t="s">
        <v>187</v>
      </c>
      <c r="D85" s="59" t="s">
        <v>188</v>
      </c>
      <c r="E85" s="60" t="s">
        <v>51</v>
      </c>
      <c r="F85" s="61" t="n">
        <v>2975</v>
      </c>
      <c r="G85" s="62"/>
      <c r="H85" s="67" t="n">
        <f aca="false">ROUND(ROUND(F85,2)*ROUND(G85,2),2)</f>
        <v>0</v>
      </c>
      <c r="M85" s="64"/>
      <c r="N85" s="64"/>
      <c r="R85" s="34"/>
    </row>
    <row r="86" customFormat="false" ht="22.5" hidden="false" customHeight="false" outlineLevel="0" collapsed="false">
      <c r="A86" s="57" t="n">
        <v>43060</v>
      </c>
      <c r="B86" s="66" t="s">
        <v>36</v>
      </c>
      <c r="C86" s="66" t="s">
        <v>189</v>
      </c>
      <c r="D86" s="59" t="s">
        <v>190</v>
      </c>
      <c r="E86" s="60" t="s">
        <v>58</v>
      </c>
      <c r="F86" s="61" t="n">
        <v>36</v>
      </c>
      <c r="G86" s="62"/>
      <c r="H86" s="67" t="n">
        <f aca="false">ROUND(ROUND(F86,2)*ROUND(G86,2),2)</f>
        <v>0</v>
      </c>
      <c r="M86" s="64"/>
      <c r="N86" s="64"/>
      <c r="R86" s="34"/>
    </row>
    <row r="87" customFormat="false" ht="15" hidden="false" customHeight="true" outlineLevel="0" collapsed="false">
      <c r="A87" s="65" t="n">
        <v>330001</v>
      </c>
      <c r="B87" s="58" t="s">
        <v>163</v>
      </c>
      <c r="C87" s="66" t="s">
        <v>191</v>
      </c>
      <c r="D87" s="59" t="s">
        <v>192</v>
      </c>
      <c r="E87" s="60" t="s">
        <v>93</v>
      </c>
      <c r="F87" s="61" t="n">
        <v>85</v>
      </c>
      <c r="G87" s="62"/>
      <c r="H87" s="67" t="n">
        <f aca="false">ROUND(ROUND(F87,2)*ROUND(G87,2),2)</f>
        <v>0</v>
      </c>
      <c r="M87" s="64"/>
      <c r="N87" s="64"/>
      <c r="R87" s="34"/>
    </row>
    <row r="88" customFormat="false" ht="15" hidden="false" customHeight="true" outlineLevel="0" collapsed="false">
      <c r="A88" s="65" t="n">
        <v>330002</v>
      </c>
      <c r="B88" s="58" t="s">
        <v>163</v>
      </c>
      <c r="C88" s="66" t="s">
        <v>193</v>
      </c>
      <c r="D88" s="59" t="s">
        <v>194</v>
      </c>
      <c r="E88" s="60" t="s">
        <v>93</v>
      </c>
      <c r="F88" s="61" t="n">
        <v>8</v>
      </c>
      <c r="G88" s="62"/>
      <c r="H88" s="67" t="n">
        <f aca="false">ROUND(ROUND(F88,2)*ROUND(G88,2),2)</f>
        <v>0</v>
      </c>
      <c r="M88" s="64"/>
      <c r="N88" s="64"/>
      <c r="R88" s="34"/>
    </row>
    <row r="89" customFormat="false" ht="15" hidden="false" customHeight="true" outlineLevel="0" collapsed="false">
      <c r="A89" s="65" t="n">
        <v>2003680</v>
      </c>
      <c r="B89" s="66" t="s">
        <v>87</v>
      </c>
      <c r="C89" s="66" t="s">
        <v>195</v>
      </c>
      <c r="D89" s="59" t="s">
        <v>196</v>
      </c>
      <c r="E89" s="60" t="s">
        <v>93</v>
      </c>
      <c r="F89" s="61" t="n">
        <v>11</v>
      </c>
      <c r="G89" s="62"/>
      <c r="H89" s="67" t="n">
        <f aca="false">ROUND(ROUND(F89,2)*ROUND(G89,2),2)</f>
        <v>0</v>
      </c>
      <c r="M89" s="64"/>
      <c r="N89" s="64"/>
      <c r="R89" s="34"/>
    </row>
    <row r="90" customFormat="false" ht="15" hidden="false" customHeight="true" outlineLevel="0" collapsed="false">
      <c r="A90" s="65" t="n">
        <v>2003682</v>
      </c>
      <c r="B90" s="66" t="s">
        <v>87</v>
      </c>
      <c r="C90" s="66" t="s">
        <v>197</v>
      </c>
      <c r="D90" s="59" t="s">
        <v>198</v>
      </c>
      <c r="E90" s="60" t="s">
        <v>93</v>
      </c>
      <c r="F90" s="61" t="n">
        <v>9</v>
      </c>
      <c r="G90" s="62"/>
      <c r="H90" s="67" t="n">
        <f aca="false">ROUND(ROUND(F90,2)*ROUND(G90,2),2)</f>
        <v>0</v>
      </c>
      <c r="M90" s="64"/>
      <c r="N90" s="64"/>
      <c r="R90" s="34"/>
    </row>
    <row r="91" customFormat="false" ht="15" hidden="false" customHeight="true" outlineLevel="0" collapsed="false">
      <c r="A91" s="65" t="n">
        <v>2003684</v>
      </c>
      <c r="B91" s="66" t="s">
        <v>87</v>
      </c>
      <c r="C91" s="66" t="s">
        <v>199</v>
      </c>
      <c r="D91" s="59" t="s">
        <v>200</v>
      </c>
      <c r="E91" s="60" t="s">
        <v>93</v>
      </c>
      <c r="F91" s="61" t="n">
        <v>10</v>
      </c>
      <c r="G91" s="62"/>
      <c r="H91" s="67" t="n">
        <f aca="false">ROUND(ROUND(F91,2)*ROUND(G91,2),2)</f>
        <v>0</v>
      </c>
      <c r="M91" s="64"/>
      <c r="N91" s="64"/>
      <c r="R91" s="34"/>
    </row>
    <row r="92" customFormat="false" ht="15" hidden="false" customHeight="true" outlineLevel="0" collapsed="false">
      <c r="A92" s="65" t="n">
        <v>2003694</v>
      </c>
      <c r="B92" s="66" t="s">
        <v>87</v>
      </c>
      <c r="C92" s="66" t="s">
        <v>201</v>
      </c>
      <c r="D92" s="59" t="s">
        <v>202</v>
      </c>
      <c r="E92" s="60" t="s">
        <v>93</v>
      </c>
      <c r="F92" s="61" t="n">
        <v>1</v>
      </c>
      <c r="G92" s="62"/>
      <c r="H92" s="67" t="n">
        <f aca="false">ROUND(ROUND(F92,2)*ROUND(G92,2),2)</f>
        <v>0</v>
      </c>
      <c r="M92" s="64"/>
      <c r="N92" s="64"/>
      <c r="R92" s="34"/>
    </row>
    <row r="93" customFormat="false" ht="15" hidden="false" customHeight="true" outlineLevel="0" collapsed="false">
      <c r="A93" s="65" t="n">
        <v>2003704</v>
      </c>
      <c r="B93" s="66" t="s">
        <v>87</v>
      </c>
      <c r="C93" s="66" t="s">
        <v>203</v>
      </c>
      <c r="D93" s="59" t="s">
        <v>204</v>
      </c>
      <c r="E93" s="60" t="s">
        <v>93</v>
      </c>
      <c r="F93" s="61" t="n">
        <v>3</v>
      </c>
      <c r="G93" s="62"/>
      <c r="H93" s="67" t="n">
        <f aca="false">ROUND(ROUND(F93,2)*ROUND(G93,2),2)</f>
        <v>0</v>
      </c>
      <c r="M93" s="64"/>
      <c r="N93" s="64"/>
      <c r="R93" s="34"/>
    </row>
    <row r="94" customFormat="false" ht="15" hidden="false" customHeight="true" outlineLevel="0" collapsed="false">
      <c r="A94" s="65" t="n">
        <v>2003706</v>
      </c>
      <c r="B94" s="66" t="s">
        <v>87</v>
      </c>
      <c r="C94" s="66" t="s">
        <v>205</v>
      </c>
      <c r="D94" s="59" t="s">
        <v>206</v>
      </c>
      <c r="E94" s="60" t="s">
        <v>93</v>
      </c>
      <c r="F94" s="61" t="n">
        <v>1</v>
      </c>
      <c r="G94" s="62"/>
      <c r="H94" s="67" t="n">
        <f aca="false">ROUND(ROUND(F94,2)*ROUND(G94,2),2)</f>
        <v>0</v>
      </c>
      <c r="M94" s="64"/>
      <c r="N94" s="64"/>
      <c r="R94" s="34"/>
    </row>
    <row r="95" customFormat="false" ht="15" hidden="false" customHeight="true" outlineLevel="0" collapsed="false">
      <c r="A95" s="65" t="n">
        <v>2003708</v>
      </c>
      <c r="B95" s="66" t="s">
        <v>87</v>
      </c>
      <c r="C95" s="66" t="s">
        <v>207</v>
      </c>
      <c r="D95" s="59" t="s">
        <v>208</v>
      </c>
      <c r="E95" s="60" t="s">
        <v>93</v>
      </c>
      <c r="F95" s="61" t="n">
        <v>1</v>
      </c>
      <c r="G95" s="62"/>
      <c r="H95" s="67" t="n">
        <f aca="false">ROUND(ROUND(F95,2)*ROUND(G95,2),2)</f>
        <v>0</v>
      </c>
      <c r="M95" s="64"/>
      <c r="N95" s="64"/>
      <c r="R95" s="34"/>
    </row>
    <row r="96" customFormat="false" ht="15" hidden="false" customHeight="true" outlineLevel="0" collapsed="false">
      <c r="A96" s="65" t="n">
        <v>2003714</v>
      </c>
      <c r="B96" s="66" t="s">
        <v>87</v>
      </c>
      <c r="C96" s="66" t="s">
        <v>209</v>
      </c>
      <c r="D96" s="59" t="s">
        <v>210</v>
      </c>
      <c r="E96" s="60" t="s">
        <v>93</v>
      </c>
      <c r="F96" s="61" t="n">
        <v>26</v>
      </c>
      <c r="G96" s="62"/>
      <c r="H96" s="67" t="n">
        <f aca="false">ROUND(ROUND(F96,2)*ROUND(G96,2),2)</f>
        <v>0</v>
      </c>
      <c r="M96" s="64"/>
      <c r="N96" s="64"/>
      <c r="R96" s="34"/>
    </row>
    <row r="97" customFormat="false" ht="15" hidden="false" customHeight="true" outlineLevel="0" collapsed="false">
      <c r="A97" s="65" t="n">
        <v>2003716</v>
      </c>
      <c r="B97" s="66" t="s">
        <v>87</v>
      </c>
      <c r="C97" s="66" t="s">
        <v>211</v>
      </c>
      <c r="D97" s="59" t="s">
        <v>212</v>
      </c>
      <c r="E97" s="60" t="s">
        <v>93</v>
      </c>
      <c r="F97" s="61" t="n">
        <v>5</v>
      </c>
      <c r="G97" s="62"/>
      <c r="H97" s="67" t="n">
        <f aca="false">ROUND(ROUND(F97,2)*ROUND(G97,2),2)</f>
        <v>0</v>
      </c>
      <c r="M97" s="64"/>
      <c r="N97" s="64"/>
      <c r="R97" s="34"/>
    </row>
    <row r="98" customFormat="false" ht="15" hidden="false" customHeight="true" outlineLevel="0" collapsed="false">
      <c r="A98" s="65" t="n">
        <v>2003718</v>
      </c>
      <c r="B98" s="66" t="s">
        <v>87</v>
      </c>
      <c r="C98" s="66" t="s">
        <v>213</v>
      </c>
      <c r="D98" s="59" t="s">
        <v>214</v>
      </c>
      <c r="E98" s="60" t="s">
        <v>93</v>
      </c>
      <c r="F98" s="61" t="n">
        <v>5</v>
      </c>
      <c r="G98" s="62"/>
      <c r="H98" s="67" t="n">
        <f aca="false">ROUND(ROUND(F98,2)*ROUND(G98,2),2)</f>
        <v>0</v>
      </c>
      <c r="M98" s="64"/>
      <c r="N98" s="64"/>
      <c r="R98" s="34"/>
    </row>
    <row r="99" customFormat="false" ht="15" hidden="false" customHeight="true" outlineLevel="0" collapsed="false">
      <c r="A99" s="65" t="n">
        <v>2003983</v>
      </c>
      <c r="B99" s="66" t="s">
        <v>87</v>
      </c>
      <c r="C99" s="66" t="s">
        <v>215</v>
      </c>
      <c r="D99" s="59" t="s">
        <v>216</v>
      </c>
      <c r="E99" s="60" t="s">
        <v>217</v>
      </c>
      <c r="F99" s="61" t="n">
        <v>373</v>
      </c>
      <c r="G99" s="62"/>
      <c r="H99" s="67" t="n">
        <f aca="false">ROUND(ROUND(F99,2)*ROUND(G99,2),2)</f>
        <v>0</v>
      </c>
      <c r="M99" s="64"/>
      <c r="N99" s="64"/>
      <c r="R99" s="34"/>
    </row>
    <row r="100" customFormat="false" ht="15" hidden="false" customHeight="true" outlineLevel="0" collapsed="false">
      <c r="A100" s="65" t="n">
        <v>2003986</v>
      </c>
      <c r="B100" s="66" t="s">
        <v>87</v>
      </c>
      <c r="C100" s="66" t="s">
        <v>218</v>
      </c>
      <c r="D100" s="59" t="s">
        <v>219</v>
      </c>
      <c r="E100" s="60" t="s">
        <v>217</v>
      </c>
      <c r="F100" s="61" t="n">
        <v>337</v>
      </c>
      <c r="G100" s="62"/>
      <c r="H100" s="67" t="n">
        <f aca="false">ROUND(ROUND(F100,2)*ROUND(G100,2),2)</f>
        <v>0</v>
      </c>
      <c r="M100" s="64"/>
      <c r="N100" s="64"/>
      <c r="R100" s="34"/>
    </row>
    <row r="101" customFormat="false" ht="15" hidden="false" customHeight="true" outlineLevel="0" collapsed="false">
      <c r="A101" s="65" t="n">
        <v>2003988</v>
      </c>
      <c r="B101" s="66" t="s">
        <v>87</v>
      </c>
      <c r="C101" s="66" t="s">
        <v>220</v>
      </c>
      <c r="D101" s="59" t="s">
        <v>221</v>
      </c>
      <c r="E101" s="60" t="s">
        <v>217</v>
      </c>
      <c r="F101" s="61" t="n">
        <v>908</v>
      </c>
      <c r="G101" s="62"/>
      <c r="H101" s="67" t="n">
        <f aca="false">ROUND(ROUND(F101,2)*ROUND(G101,2),2)</f>
        <v>0</v>
      </c>
      <c r="M101" s="64"/>
      <c r="N101" s="64"/>
      <c r="R101" s="34"/>
    </row>
    <row r="102" customFormat="false" ht="15" hidden="false" customHeight="true" outlineLevel="0" collapsed="false">
      <c r="A102" s="65" t="n">
        <v>2003990</v>
      </c>
      <c r="B102" s="66" t="s">
        <v>87</v>
      </c>
      <c r="C102" s="66" t="s">
        <v>222</v>
      </c>
      <c r="D102" s="59" t="s">
        <v>223</v>
      </c>
      <c r="E102" s="60" t="s">
        <v>217</v>
      </c>
      <c r="F102" s="61" t="n">
        <v>794</v>
      </c>
      <c r="G102" s="62"/>
      <c r="H102" s="67" t="n">
        <f aca="false">ROUND(ROUND(F102,2)*ROUND(G102,2),2)</f>
        <v>0</v>
      </c>
      <c r="M102" s="64"/>
      <c r="N102" s="64"/>
      <c r="R102" s="34"/>
    </row>
    <row r="103" customFormat="false" ht="22.5" hidden="false" customHeight="false" outlineLevel="0" collapsed="false">
      <c r="A103" s="65" t="n">
        <v>40535</v>
      </c>
      <c r="B103" s="66" t="s">
        <v>36</v>
      </c>
      <c r="C103" s="66" t="s">
        <v>224</v>
      </c>
      <c r="D103" s="59" t="s">
        <v>225</v>
      </c>
      <c r="E103" s="60" t="s">
        <v>58</v>
      </c>
      <c r="F103" s="61" t="n">
        <v>1</v>
      </c>
      <c r="G103" s="62"/>
      <c r="H103" s="67" t="n">
        <f aca="false">ROUND(ROUND(F103,2)*ROUND(G103,2),2)</f>
        <v>0</v>
      </c>
      <c r="M103" s="64"/>
      <c r="N103" s="64"/>
      <c r="R103" s="34"/>
    </row>
    <row r="104" customFormat="false" ht="15" hidden="false" customHeight="true" outlineLevel="0" collapsed="false">
      <c r="A104" s="65" t="n">
        <v>804081</v>
      </c>
      <c r="B104" s="66" t="s">
        <v>87</v>
      </c>
      <c r="C104" s="66" t="s">
        <v>226</v>
      </c>
      <c r="D104" s="59" t="s">
        <v>227</v>
      </c>
      <c r="E104" s="60" t="s">
        <v>93</v>
      </c>
      <c r="F104" s="61" t="n">
        <v>2</v>
      </c>
      <c r="G104" s="62"/>
      <c r="H104" s="67" t="n">
        <f aca="false">ROUND(ROUND(F104,2)*ROUND(G104,2),2)</f>
        <v>0</v>
      </c>
      <c r="M104" s="64"/>
      <c r="N104" s="64"/>
      <c r="R104" s="34"/>
    </row>
    <row r="105" customFormat="false" ht="15" hidden="false" customHeight="true" outlineLevel="0" collapsed="false">
      <c r="A105" s="65" t="n">
        <v>804233</v>
      </c>
      <c r="B105" s="66" t="s">
        <v>87</v>
      </c>
      <c r="C105" s="66" t="s">
        <v>228</v>
      </c>
      <c r="D105" s="59" t="s">
        <v>229</v>
      </c>
      <c r="E105" s="60" t="s">
        <v>93</v>
      </c>
      <c r="F105" s="61" t="n">
        <v>1</v>
      </c>
      <c r="G105" s="62"/>
      <c r="H105" s="67" t="n">
        <f aca="false">ROUND(ROUND(F105,2)*ROUND(G105,2),2)</f>
        <v>0</v>
      </c>
      <c r="M105" s="64"/>
      <c r="N105" s="64"/>
      <c r="R105" s="34"/>
    </row>
    <row r="106" customFormat="false" ht="15" hidden="false" customHeight="true" outlineLevel="0" collapsed="false">
      <c r="A106" s="65" t="n">
        <v>2003455</v>
      </c>
      <c r="B106" s="66" t="s">
        <v>87</v>
      </c>
      <c r="C106" s="66" t="s">
        <v>230</v>
      </c>
      <c r="D106" s="59" t="s">
        <v>231</v>
      </c>
      <c r="E106" s="60" t="s">
        <v>93</v>
      </c>
      <c r="F106" s="61" t="n">
        <v>1</v>
      </c>
      <c r="G106" s="62"/>
      <c r="H106" s="67" t="n">
        <f aca="false">ROUND(ROUND(F106,2)*ROUND(G106,2),2)</f>
        <v>0</v>
      </c>
      <c r="M106" s="64"/>
      <c r="N106" s="64"/>
      <c r="R106" s="34"/>
    </row>
    <row r="107" customFormat="false" ht="15" hidden="false" customHeight="true" outlineLevel="0" collapsed="false">
      <c r="A107" s="70" t="str">
        <f aca="false">_xlfn.CONCAT("SUB - TOTAL ",D60)</f>
        <v>SUB - TOTAL DRENAGEM E O.A.C</v>
      </c>
      <c r="B107" s="70"/>
      <c r="C107" s="70"/>
      <c r="D107" s="70"/>
      <c r="E107" s="70"/>
      <c r="F107" s="70"/>
      <c r="G107" s="70"/>
      <c r="H107" s="71" t="n">
        <f aca="false">SUM(H60:H106)</f>
        <v>0</v>
      </c>
      <c r="M107" s="64"/>
      <c r="N107" s="64"/>
      <c r="R107" s="34"/>
    </row>
    <row r="108" customFormat="false" ht="5.1" hidden="false" customHeight="true" outlineLevel="0" collapsed="false">
      <c r="A108" s="72"/>
      <c r="B108" s="72"/>
      <c r="C108" s="72"/>
      <c r="D108" s="72"/>
      <c r="E108" s="72"/>
      <c r="F108" s="72"/>
      <c r="G108" s="72"/>
      <c r="H108" s="72"/>
      <c r="M108" s="64"/>
      <c r="N108" s="64"/>
      <c r="R108" s="34"/>
    </row>
    <row r="109" customFormat="false" ht="15" hidden="false" customHeight="true" outlineLevel="0" collapsed="false">
      <c r="A109" s="50"/>
      <c r="B109" s="50"/>
      <c r="C109" s="51" t="s">
        <v>15</v>
      </c>
      <c r="D109" s="52" t="s">
        <v>232</v>
      </c>
      <c r="E109" s="53"/>
      <c r="F109" s="53"/>
      <c r="G109" s="53"/>
      <c r="H109" s="54"/>
      <c r="M109" s="64"/>
      <c r="N109" s="64"/>
      <c r="R109" s="34"/>
    </row>
    <row r="110" customFormat="false" ht="15" hidden="false" customHeight="true" outlineLevel="0" collapsed="false">
      <c r="A110" s="50"/>
      <c r="B110" s="50"/>
      <c r="C110" s="51" t="s">
        <v>233</v>
      </c>
      <c r="D110" s="52" t="s">
        <v>234</v>
      </c>
      <c r="E110" s="53"/>
      <c r="F110" s="53"/>
      <c r="G110" s="53"/>
      <c r="H110" s="54"/>
      <c r="R110" s="34"/>
    </row>
    <row r="111" customFormat="false" ht="15" hidden="false" customHeight="true" outlineLevel="0" collapsed="false">
      <c r="A111" s="69" t="n">
        <v>410001</v>
      </c>
      <c r="B111" s="66" t="s">
        <v>163</v>
      </c>
      <c r="C111" s="66" t="s">
        <v>235</v>
      </c>
      <c r="D111" s="59" t="s">
        <v>236</v>
      </c>
      <c r="E111" s="60" t="s">
        <v>90</v>
      </c>
      <c r="F111" s="61" t="n">
        <v>2949.54</v>
      </c>
      <c r="G111" s="62"/>
      <c r="H111" s="67" t="n">
        <f aca="false">ROUND(ROUND(F111,2)*ROUND(G111,2),2)</f>
        <v>0</v>
      </c>
      <c r="M111" s="64"/>
      <c r="N111" s="64"/>
      <c r="R111" s="34"/>
    </row>
    <row r="112" customFormat="false" ht="15" hidden="false" customHeight="true" outlineLevel="0" collapsed="false">
      <c r="A112" s="69" t="n">
        <v>4011209</v>
      </c>
      <c r="B112" s="66" t="s">
        <v>87</v>
      </c>
      <c r="C112" s="66" t="s">
        <v>237</v>
      </c>
      <c r="D112" s="59" t="s">
        <v>238</v>
      </c>
      <c r="E112" s="60" t="s">
        <v>90</v>
      </c>
      <c r="F112" s="61" t="n">
        <v>6892.06209999998</v>
      </c>
      <c r="G112" s="62"/>
      <c r="H112" s="67" t="n">
        <f aca="false">ROUND(ROUND(F112,2)*ROUND(G112,2),2)</f>
        <v>0</v>
      </c>
      <c r="M112" s="64"/>
      <c r="N112" s="64"/>
      <c r="R112" s="34"/>
    </row>
    <row r="113" customFormat="false" ht="15" hidden="false" customHeight="true" outlineLevel="0" collapsed="false">
      <c r="A113" s="69" t="n">
        <v>4011276</v>
      </c>
      <c r="B113" s="66" t="s">
        <v>87</v>
      </c>
      <c r="C113" s="66" t="s">
        <v>239</v>
      </c>
      <c r="D113" s="59" t="s">
        <v>240</v>
      </c>
      <c r="E113" s="60" t="s">
        <v>98</v>
      </c>
      <c r="F113" s="61" t="n">
        <v>1001.030085</v>
      </c>
      <c r="G113" s="62"/>
      <c r="H113" s="67" t="n">
        <f aca="false">ROUND(ROUND(F113,2)*ROUND(G113,2),2)</f>
        <v>0</v>
      </c>
      <c r="M113" s="64"/>
      <c r="N113" s="64"/>
      <c r="R113" s="34"/>
    </row>
    <row r="114" customFormat="false" ht="15" hidden="false" customHeight="true" outlineLevel="0" collapsed="false">
      <c r="A114" s="69" t="n">
        <v>4011276</v>
      </c>
      <c r="B114" s="66" t="s">
        <v>87</v>
      </c>
      <c r="C114" s="66" t="s">
        <v>241</v>
      </c>
      <c r="D114" s="59" t="s">
        <v>242</v>
      </c>
      <c r="E114" s="60" t="s">
        <v>98</v>
      </c>
      <c r="F114" s="61" t="n">
        <v>965.700854999997</v>
      </c>
      <c r="G114" s="62"/>
      <c r="H114" s="67" t="n">
        <f aca="false">ROUND(ROUND(F114,2)*ROUND(G114,2),2)</f>
        <v>0</v>
      </c>
      <c r="M114" s="64"/>
      <c r="N114" s="64"/>
      <c r="R114" s="34"/>
    </row>
    <row r="115" customFormat="false" ht="15" hidden="false" customHeight="true" outlineLevel="0" collapsed="false">
      <c r="A115" s="69" t="n">
        <v>4011353</v>
      </c>
      <c r="B115" s="66" t="s">
        <v>87</v>
      </c>
      <c r="C115" s="66" t="s">
        <v>243</v>
      </c>
      <c r="D115" s="59" t="s">
        <v>244</v>
      </c>
      <c r="E115" s="60" t="s">
        <v>90</v>
      </c>
      <c r="F115" s="61" t="n">
        <v>6778.25100000002</v>
      </c>
      <c r="G115" s="62"/>
      <c r="H115" s="67" t="n">
        <f aca="false">ROUND(ROUND(F115,2)*ROUND(G115,2),2)</f>
        <v>0</v>
      </c>
      <c r="M115" s="64"/>
      <c r="N115" s="64"/>
      <c r="R115" s="34"/>
    </row>
    <row r="116" customFormat="false" ht="15" hidden="false" customHeight="true" outlineLevel="0" collapsed="false">
      <c r="A116" s="65" t="n">
        <v>4011352</v>
      </c>
      <c r="B116" s="66" t="s">
        <v>87</v>
      </c>
      <c r="C116" s="66" t="s">
        <v>245</v>
      </c>
      <c r="D116" s="59" t="s">
        <v>246</v>
      </c>
      <c r="E116" s="60" t="s">
        <v>90</v>
      </c>
      <c r="F116" s="61" t="n">
        <v>6241.73219999998</v>
      </c>
      <c r="G116" s="62"/>
      <c r="H116" s="67" t="n">
        <f aca="false">ROUND(ROUND(F116,2)*ROUND(G116,2),2)</f>
        <v>0</v>
      </c>
      <c r="M116" s="64"/>
      <c r="N116" s="64"/>
      <c r="R116" s="34"/>
    </row>
    <row r="117" customFormat="false" ht="15" hidden="false" customHeight="true" outlineLevel="0" collapsed="false">
      <c r="A117" s="69" t="n">
        <v>4011495</v>
      </c>
      <c r="B117" s="66" t="s">
        <v>87</v>
      </c>
      <c r="C117" s="66" t="s">
        <v>247</v>
      </c>
      <c r="D117" s="59" t="s">
        <v>248</v>
      </c>
      <c r="E117" s="60" t="s">
        <v>249</v>
      </c>
      <c r="F117" s="61" t="n">
        <v>77.0716800000003</v>
      </c>
      <c r="G117" s="62"/>
      <c r="H117" s="67" t="n">
        <f aca="false">ROUND(ROUND(F117,2)*ROUND(G117,2),2)</f>
        <v>0</v>
      </c>
      <c r="M117" s="64"/>
      <c r="N117" s="64"/>
      <c r="R117" s="34"/>
    </row>
    <row r="118" customFormat="false" ht="15" hidden="false" customHeight="true" outlineLevel="0" collapsed="false">
      <c r="A118" s="69" t="n">
        <v>4011463</v>
      </c>
      <c r="B118" s="66" t="s">
        <v>87</v>
      </c>
      <c r="C118" s="66" t="s">
        <v>250</v>
      </c>
      <c r="D118" s="59" t="s">
        <v>251</v>
      </c>
      <c r="E118" s="60" t="s">
        <v>249</v>
      </c>
      <c r="F118" s="61" t="n">
        <v>1269.62556</v>
      </c>
      <c r="G118" s="62"/>
      <c r="H118" s="67" t="n">
        <f aca="false">ROUND(ROUND(F118,2)*ROUND(G118,2),2)</f>
        <v>0</v>
      </c>
      <c r="M118" s="64"/>
      <c r="N118" s="64"/>
      <c r="R118" s="34"/>
    </row>
    <row r="119" customFormat="false" ht="15" hidden="false" customHeight="true" outlineLevel="0" collapsed="false">
      <c r="A119" s="69" t="n">
        <v>410002</v>
      </c>
      <c r="B119" s="66" t="s">
        <v>163</v>
      </c>
      <c r="C119" s="66" t="s">
        <v>252</v>
      </c>
      <c r="D119" s="59" t="s">
        <v>253</v>
      </c>
      <c r="E119" s="60" t="s">
        <v>217</v>
      </c>
      <c r="F119" s="61" t="n">
        <v>24</v>
      </c>
      <c r="G119" s="62"/>
      <c r="H119" s="67" t="n">
        <f aca="false">ROUND(ROUND(F119,2)*ROUND(G119,2),2)</f>
        <v>0</v>
      </c>
      <c r="M119" s="64"/>
      <c r="N119" s="64"/>
      <c r="R119" s="34"/>
    </row>
    <row r="120" customFormat="false" ht="15" hidden="false" customHeight="true" outlineLevel="0" collapsed="false">
      <c r="A120" s="50"/>
      <c r="B120" s="50"/>
      <c r="C120" s="51" t="s">
        <v>254</v>
      </c>
      <c r="D120" s="75" t="s">
        <v>255</v>
      </c>
      <c r="E120" s="53"/>
      <c r="F120" s="53"/>
      <c r="G120" s="53"/>
      <c r="H120" s="54"/>
      <c r="M120" s="64"/>
      <c r="N120" s="64"/>
      <c r="R120" s="34"/>
    </row>
    <row r="121" customFormat="false" ht="15" hidden="false" customHeight="true" outlineLevel="0" collapsed="false">
      <c r="A121" s="69" t="s">
        <v>256</v>
      </c>
      <c r="B121" s="66" t="s">
        <v>87</v>
      </c>
      <c r="C121" s="58" t="s">
        <v>257</v>
      </c>
      <c r="D121" s="76" t="s">
        <v>258</v>
      </c>
      <c r="E121" s="62" t="s">
        <v>249</v>
      </c>
      <c r="F121" s="61" t="n">
        <v>74.6250360827999</v>
      </c>
      <c r="G121" s="62"/>
      <c r="H121" s="63" t="n">
        <f aca="false">ROUND(ROUND(F121,2)*ROUND(G121,2),2)</f>
        <v>0</v>
      </c>
      <c r="M121" s="64"/>
      <c r="N121" s="64"/>
      <c r="R121" s="34"/>
    </row>
    <row r="122" customFormat="false" ht="15" hidden="false" customHeight="true" outlineLevel="0" collapsed="false">
      <c r="A122" s="69" t="s">
        <v>259</v>
      </c>
      <c r="B122" s="66" t="s">
        <v>87</v>
      </c>
      <c r="C122" s="58" t="s">
        <v>260</v>
      </c>
      <c r="D122" s="76" t="s">
        <v>261</v>
      </c>
      <c r="E122" s="62" t="s">
        <v>249</v>
      </c>
      <c r="F122" s="61" t="n">
        <v>8.11425185999997</v>
      </c>
      <c r="G122" s="62"/>
      <c r="H122" s="63" t="n">
        <f aca="false">ROUND(ROUND(F122,2)*ROUND(G122,2),2)</f>
        <v>0</v>
      </c>
      <c r="M122" s="64"/>
      <c r="N122" s="64"/>
      <c r="R122" s="34"/>
    </row>
    <row r="123" customFormat="false" ht="15" hidden="false" customHeight="true" outlineLevel="0" collapsed="false">
      <c r="A123" s="69" t="s">
        <v>262</v>
      </c>
      <c r="B123" s="66" t="s">
        <v>87</v>
      </c>
      <c r="C123" s="58" t="s">
        <v>263</v>
      </c>
      <c r="D123" s="76" t="s">
        <v>264</v>
      </c>
      <c r="E123" s="62" t="s">
        <v>249</v>
      </c>
      <c r="F123" s="61" t="n">
        <v>3.05021295000001</v>
      </c>
      <c r="G123" s="62"/>
      <c r="H123" s="63" t="n">
        <f aca="false">ROUND(ROUND(F123,2)*ROUND(G123,2),2)</f>
        <v>0</v>
      </c>
      <c r="M123" s="64"/>
      <c r="N123" s="64"/>
      <c r="R123" s="34"/>
    </row>
    <row r="124" customFormat="false" ht="15" hidden="false" customHeight="true" outlineLevel="0" collapsed="false">
      <c r="A124" s="69" t="s">
        <v>265</v>
      </c>
      <c r="B124" s="66" t="s">
        <v>87</v>
      </c>
      <c r="C124" s="58" t="s">
        <v>266</v>
      </c>
      <c r="D124" s="76" t="s">
        <v>267</v>
      </c>
      <c r="E124" s="62" t="s">
        <v>249</v>
      </c>
      <c r="F124" s="61" t="n">
        <v>74.6250360827999</v>
      </c>
      <c r="G124" s="62"/>
      <c r="H124" s="63" t="n">
        <f aca="false">ROUND(ROUND(F124,2)*ROUND(G124,2),2)</f>
        <v>0</v>
      </c>
      <c r="M124" s="64"/>
      <c r="N124" s="64"/>
      <c r="R124" s="34"/>
    </row>
    <row r="125" customFormat="false" ht="15" hidden="false" customHeight="true" outlineLevel="0" collapsed="false">
      <c r="A125" s="69" t="s">
        <v>268</v>
      </c>
      <c r="B125" s="66" t="s">
        <v>87</v>
      </c>
      <c r="C125" s="58" t="s">
        <v>269</v>
      </c>
      <c r="D125" s="76" t="s">
        <v>270</v>
      </c>
      <c r="E125" s="62" t="s">
        <v>249</v>
      </c>
      <c r="F125" s="61" t="n">
        <v>8.11425185999997</v>
      </c>
      <c r="G125" s="62"/>
      <c r="H125" s="63" t="n">
        <f aca="false">ROUND(ROUND(F125,2)*ROUND(G125,2),2)</f>
        <v>0</v>
      </c>
      <c r="M125" s="64"/>
      <c r="N125" s="64"/>
      <c r="R125" s="34"/>
    </row>
    <row r="126" customFormat="false" ht="15" hidden="false" customHeight="true" outlineLevel="0" collapsed="false">
      <c r="A126" s="69" t="s">
        <v>271</v>
      </c>
      <c r="B126" s="66" t="s">
        <v>87</v>
      </c>
      <c r="C126" s="58" t="s">
        <v>272</v>
      </c>
      <c r="D126" s="76" t="s">
        <v>273</v>
      </c>
      <c r="E126" s="62" t="s">
        <v>249</v>
      </c>
      <c r="F126" s="61" t="n">
        <v>3.05021295000001</v>
      </c>
      <c r="G126" s="62"/>
      <c r="H126" s="63" t="n">
        <f aca="false">ROUND(ROUND(F126,2)*ROUND(G126,2),2)</f>
        <v>0</v>
      </c>
      <c r="M126" s="64"/>
      <c r="N126" s="64"/>
      <c r="R126" s="34"/>
    </row>
    <row r="127" customFormat="false" ht="15" hidden="false" customHeight="true" outlineLevel="0" collapsed="false">
      <c r="A127" s="70" t="str">
        <f aca="false">_xlfn.CONCAT("SUB - TOTAL ",D109)</f>
        <v>SUB - TOTAL PAVIMENTAÇÃO</v>
      </c>
      <c r="B127" s="70"/>
      <c r="C127" s="70"/>
      <c r="D127" s="70"/>
      <c r="E127" s="70"/>
      <c r="F127" s="70"/>
      <c r="G127" s="70"/>
      <c r="H127" s="71" t="n">
        <f aca="false">SUM(H109:H126)</f>
        <v>0</v>
      </c>
      <c r="M127" s="64"/>
      <c r="N127" s="64"/>
      <c r="R127" s="34"/>
    </row>
    <row r="128" customFormat="false" ht="5.1" hidden="false" customHeight="true" outlineLevel="0" collapsed="false">
      <c r="A128" s="72"/>
      <c r="B128" s="72"/>
      <c r="C128" s="72"/>
      <c r="D128" s="72"/>
      <c r="E128" s="72"/>
      <c r="F128" s="72"/>
      <c r="G128" s="72"/>
      <c r="H128" s="72"/>
      <c r="M128" s="64"/>
      <c r="N128" s="64"/>
      <c r="R128" s="34"/>
    </row>
    <row r="129" customFormat="false" ht="15" hidden="false" customHeight="true" outlineLevel="0" collapsed="false">
      <c r="A129" s="50"/>
      <c r="B129" s="50"/>
      <c r="C129" s="51" t="s">
        <v>16</v>
      </c>
      <c r="D129" s="52" t="s">
        <v>274</v>
      </c>
      <c r="E129" s="53"/>
      <c r="F129" s="53"/>
      <c r="G129" s="53"/>
      <c r="H129" s="54"/>
      <c r="M129" s="64"/>
      <c r="N129" s="64"/>
      <c r="R129" s="34"/>
    </row>
    <row r="130" customFormat="false" ht="15" hidden="false" customHeight="true" outlineLevel="0" collapsed="false">
      <c r="A130" s="50"/>
      <c r="B130" s="50"/>
      <c r="C130" s="51" t="s">
        <v>275</v>
      </c>
      <c r="D130" s="52" t="s">
        <v>276</v>
      </c>
      <c r="E130" s="53"/>
      <c r="F130" s="53"/>
      <c r="G130" s="53"/>
      <c r="H130" s="54"/>
      <c r="R130" s="34"/>
    </row>
    <row r="131" customFormat="false" ht="15" hidden="false" customHeight="true" outlineLevel="0" collapsed="false">
      <c r="A131" s="74" t="n">
        <v>5213571</v>
      </c>
      <c r="B131" s="58" t="s">
        <v>87</v>
      </c>
      <c r="C131" s="66" t="s">
        <v>277</v>
      </c>
      <c r="D131" s="59" t="s">
        <v>278</v>
      </c>
      <c r="E131" s="60" t="s">
        <v>90</v>
      </c>
      <c r="F131" s="61" t="n">
        <v>13.0384706480847</v>
      </c>
      <c r="G131" s="62"/>
      <c r="H131" s="67" t="n">
        <f aca="false">ROUND(ROUND(F131,2)*ROUND(G131,2),2)</f>
        <v>0</v>
      </c>
      <c r="M131" s="64"/>
      <c r="N131" s="64"/>
      <c r="R131" s="34"/>
    </row>
    <row r="132" customFormat="false" ht="15" hidden="false" customHeight="true" outlineLevel="0" collapsed="false">
      <c r="A132" s="74" t="n">
        <v>5216111</v>
      </c>
      <c r="B132" s="58" t="s">
        <v>87</v>
      </c>
      <c r="C132" s="66" t="s">
        <v>279</v>
      </c>
      <c r="D132" s="59" t="s">
        <v>280</v>
      </c>
      <c r="E132" s="60" t="s">
        <v>93</v>
      </c>
      <c r="F132" s="61" t="n">
        <v>57</v>
      </c>
      <c r="G132" s="62"/>
      <c r="H132" s="67" t="n">
        <f aca="false">ROUND(ROUND(F132,2)*ROUND(G132,2),2)</f>
        <v>0</v>
      </c>
      <c r="M132" s="64"/>
      <c r="N132" s="64"/>
      <c r="R132" s="34"/>
    </row>
    <row r="133" customFormat="false" ht="15" hidden="false" customHeight="true" outlineLevel="0" collapsed="false">
      <c r="A133" s="50"/>
      <c r="B133" s="50"/>
      <c r="C133" s="51" t="s">
        <v>281</v>
      </c>
      <c r="D133" s="52" t="s">
        <v>282</v>
      </c>
      <c r="E133" s="53"/>
      <c r="F133" s="53"/>
      <c r="G133" s="53"/>
      <c r="H133" s="54"/>
      <c r="R133" s="34"/>
    </row>
    <row r="134" customFormat="false" ht="15" hidden="false" customHeight="true" outlineLevel="0" collapsed="false">
      <c r="A134" s="69" t="n">
        <v>5213401</v>
      </c>
      <c r="B134" s="66" t="s">
        <v>87</v>
      </c>
      <c r="C134" s="66" t="s">
        <v>283</v>
      </c>
      <c r="D134" s="59" t="s">
        <v>284</v>
      </c>
      <c r="E134" s="60" t="s">
        <v>90</v>
      </c>
      <c r="F134" s="61" t="n">
        <v>849.2</v>
      </c>
      <c r="G134" s="62"/>
      <c r="H134" s="67" t="n">
        <f aca="false">ROUND(ROUND(F134,2)*ROUND(G134,2),2)</f>
        <v>0</v>
      </c>
      <c r="M134" s="64"/>
      <c r="N134" s="64"/>
      <c r="R134" s="34"/>
    </row>
    <row r="135" customFormat="false" ht="15" hidden="false" customHeight="true" outlineLevel="0" collapsed="false">
      <c r="A135" s="69" t="n">
        <v>5214003</v>
      </c>
      <c r="B135" s="66" t="s">
        <v>87</v>
      </c>
      <c r="C135" s="66" t="s">
        <v>285</v>
      </c>
      <c r="D135" s="59" t="s">
        <v>286</v>
      </c>
      <c r="E135" s="60" t="s">
        <v>90</v>
      </c>
      <c r="F135" s="61" t="n">
        <v>56.35</v>
      </c>
      <c r="G135" s="62"/>
      <c r="H135" s="67" t="n">
        <f aca="false">ROUND(ROUND(F135,2)*ROUND(G135,2),2)</f>
        <v>0</v>
      </c>
      <c r="M135" s="64"/>
      <c r="N135" s="64"/>
      <c r="R135" s="34"/>
    </row>
    <row r="136" customFormat="false" ht="15" hidden="false" customHeight="true" outlineLevel="0" collapsed="false">
      <c r="A136" s="70" t="str">
        <f aca="false">_xlfn.CONCAT("SUB - TOTAL ",D129)</f>
        <v>SUB - TOTAL SINALIZAÇÃO</v>
      </c>
      <c r="B136" s="70"/>
      <c r="C136" s="70"/>
      <c r="D136" s="70"/>
      <c r="E136" s="70"/>
      <c r="F136" s="70"/>
      <c r="G136" s="70"/>
      <c r="H136" s="71" t="n">
        <f aca="false">SUM(H129:H135)</f>
        <v>0</v>
      </c>
      <c r="M136" s="64"/>
      <c r="N136" s="64"/>
      <c r="R136" s="34"/>
    </row>
    <row r="137" customFormat="false" ht="5.1" hidden="false" customHeight="true" outlineLevel="0" collapsed="false">
      <c r="A137" s="77"/>
      <c r="B137" s="78"/>
      <c r="C137" s="78"/>
      <c r="D137" s="78"/>
      <c r="E137" s="78"/>
      <c r="F137" s="78"/>
      <c r="G137" s="78"/>
      <c r="H137" s="79"/>
      <c r="M137" s="64"/>
      <c r="N137" s="64"/>
      <c r="R137" s="34"/>
    </row>
    <row r="138" customFormat="false" ht="15" hidden="false" customHeight="true" outlineLevel="0" collapsed="false">
      <c r="A138" s="50"/>
      <c r="B138" s="50"/>
      <c r="C138" s="51" t="s">
        <v>17</v>
      </c>
      <c r="D138" s="52" t="s">
        <v>287</v>
      </c>
      <c r="E138" s="53"/>
      <c r="F138" s="53"/>
      <c r="G138" s="53"/>
      <c r="H138" s="54"/>
      <c r="M138" s="64"/>
      <c r="N138" s="64"/>
      <c r="R138" s="34"/>
    </row>
    <row r="139" customFormat="false" ht="22.5" hidden="false" customHeight="false" outlineLevel="0" collapsed="false">
      <c r="A139" s="80" t="n">
        <v>40915</v>
      </c>
      <c r="B139" s="66" t="s">
        <v>36</v>
      </c>
      <c r="C139" s="66" t="s">
        <v>288</v>
      </c>
      <c r="D139" s="59" t="s">
        <v>289</v>
      </c>
      <c r="E139" s="60" t="s">
        <v>39</v>
      </c>
      <c r="F139" s="61" t="n">
        <v>5282.2</v>
      </c>
      <c r="G139" s="62"/>
      <c r="H139" s="67" t="n">
        <f aca="false">ROUND(ROUND(F139,2)*ROUND(G139,2),2)</f>
        <v>0</v>
      </c>
      <c r="M139" s="64"/>
      <c r="N139" s="64"/>
      <c r="R139" s="34"/>
    </row>
    <row r="140" customFormat="false" ht="22.5" hidden="false" customHeight="false" outlineLevel="0" collapsed="false">
      <c r="A140" s="80" t="n">
        <v>40912</v>
      </c>
      <c r="B140" s="66" t="s">
        <v>36</v>
      </c>
      <c r="C140" s="66" t="s">
        <v>290</v>
      </c>
      <c r="D140" s="59" t="s">
        <v>291</v>
      </c>
      <c r="E140" s="60" t="s">
        <v>39</v>
      </c>
      <c r="F140" s="61" t="n">
        <v>1584.66</v>
      </c>
      <c r="G140" s="62"/>
      <c r="H140" s="67" t="n">
        <f aca="false">ROUND(ROUND(F140,2)*ROUND(G140,2),2)</f>
        <v>0</v>
      </c>
      <c r="M140" s="64"/>
      <c r="N140" s="64"/>
      <c r="R140" s="34"/>
    </row>
    <row r="141" customFormat="false" ht="22.5" hidden="false" customHeight="false" outlineLevel="0" collapsed="false">
      <c r="A141" s="80" t="n">
        <v>41246</v>
      </c>
      <c r="B141" s="66" t="s">
        <v>36</v>
      </c>
      <c r="C141" s="66" t="s">
        <v>292</v>
      </c>
      <c r="D141" s="59" t="s">
        <v>293</v>
      </c>
      <c r="E141" s="60" t="s">
        <v>51</v>
      </c>
      <c r="F141" s="61" t="n">
        <v>168</v>
      </c>
      <c r="G141" s="62"/>
      <c r="H141" s="67" t="n">
        <f aca="false">ROUND(ROUND(F141,2)*ROUND(G141,2),2)</f>
        <v>0</v>
      </c>
      <c r="M141" s="64"/>
      <c r="N141" s="64"/>
      <c r="R141" s="34"/>
    </row>
    <row r="142" customFormat="false" ht="15" hidden="false" customHeight="true" outlineLevel="0" collapsed="false">
      <c r="A142" s="70" t="str">
        <f aca="false">_xlfn.CONCAT("SUB - TOTAL ",D138)</f>
        <v>SUB - TOTAL OBRAS COMPLEMENTARES</v>
      </c>
      <c r="B142" s="70"/>
      <c r="C142" s="70"/>
      <c r="D142" s="70"/>
      <c r="E142" s="70"/>
      <c r="F142" s="70"/>
      <c r="G142" s="70"/>
      <c r="H142" s="71" t="n">
        <f aca="false">SUM(H138:H141)</f>
        <v>0</v>
      </c>
      <c r="M142" s="64"/>
      <c r="N142" s="64"/>
      <c r="R142" s="34"/>
    </row>
    <row r="143" customFormat="false" ht="5.1" hidden="false" customHeight="true" outlineLevel="0" collapsed="false">
      <c r="A143" s="72"/>
      <c r="B143" s="72"/>
      <c r="C143" s="72"/>
      <c r="D143" s="72"/>
      <c r="E143" s="72"/>
      <c r="F143" s="72"/>
      <c r="G143" s="72"/>
      <c r="H143" s="72"/>
      <c r="M143" s="64"/>
      <c r="N143" s="64"/>
      <c r="R143" s="34"/>
    </row>
    <row r="144" customFormat="false" ht="15" hidden="false" customHeight="true" outlineLevel="0" collapsed="false">
      <c r="A144" s="50"/>
      <c r="B144" s="50"/>
      <c r="C144" s="51" t="s">
        <v>18</v>
      </c>
      <c r="D144" s="52" t="s">
        <v>294</v>
      </c>
      <c r="E144" s="53"/>
      <c r="F144" s="53"/>
      <c r="G144" s="53"/>
      <c r="H144" s="54"/>
      <c r="M144" s="64"/>
      <c r="N144" s="64"/>
      <c r="R144" s="34"/>
    </row>
    <row r="145" customFormat="false" ht="15" hidden="false" customHeight="true" outlineLevel="0" collapsed="false">
      <c r="A145" s="80" t="n">
        <v>5914389</v>
      </c>
      <c r="B145" s="66" t="s">
        <v>87</v>
      </c>
      <c r="C145" s="66" t="s">
        <v>295</v>
      </c>
      <c r="D145" s="59" t="s">
        <v>296</v>
      </c>
      <c r="E145" s="60" t="s">
        <v>118</v>
      </c>
      <c r="F145" s="61" t="n">
        <v>177449.477715535</v>
      </c>
      <c r="G145" s="62"/>
      <c r="H145" s="67" t="n">
        <f aca="false">ROUND(ROUND(F145,2)*ROUND(G145,2),2)</f>
        <v>0</v>
      </c>
      <c r="M145" s="64"/>
      <c r="N145" s="64"/>
      <c r="R145" s="34"/>
    </row>
    <row r="146" customFormat="false" ht="15" hidden="false" customHeight="true" outlineLevel="0" collapsed="false">
      <c r="A146" s="80" t="n">
        <v>5914374</v>
      </c>
      <c r="B146" s="66" t="s">
        <v>87</v>
      </c>
      <c r="C146" s="66" t="s">
        <v>297</v>
      </c>
      <c r="D146" s="59" t="s">
        <v>298</v>
      </c>
      <c r="E146" s="60" t="s">
        <v>118</v>
      </c>
      <c r="F146" s="61" t="n">
        <v>31773.9692573717</v>
      </c>
      <c r="G146" s="62"/>
      <c r="H146" s="67" t="n">
        <f aca="false">ROUND(ROUND(F146,2)*ROUND(G146,2),2)</f>
        <v>0</v>
      </c>
      <c r="M146" s="64"/>
      <c r="N146" s="64"/>
      <c r="R146" s="34"/>
    </row>
    <row r="147" customFormat="false" ht="15" hidden="false" customHeight="true" outlineLevel="0" collapsed="false">
      <c r="A147" s="80" t="n">
        <v>5914479</v>
      </c>
      <c r="B147" s="66" t="s">
        <v>87</v>
      </c>
      <c r="C147" s="66" t="s">
        <v>299</v>
      </c>
      <c r="D147" s="59" t="s">
        <v>300</v>
      </c>
      <c r="E147" s="60" t="s">
        <v>118</v>
      </c>
      <c r="F147" s="61" t="n">
        <v>2848805.98794679</v>
      </c>
      <c r="G147" s="62"/>
      <c r="H147" s="67" t="n">
        <f aca="false">ROUND(ROUND(F147,2)*ROUND(G147,2),2)</f>
        <v>0</v>
      </c>
      <c r="M147" s="64"/>
      <c r="N147" s="64"/>
      <c r="R147" s="34"/>
    </row>
    <row r="148" customFormat="false" ht="15" hidden="false" customHeight="true" outlineLevel="0" collapsed="false">
      <c r="A148" s="80" t="n">
        <v>5914464</v>
      </c>
      <c r="B148" s="66" t="s">
        <v>87</v>
      </c>
      <c r="C148" s="66" t="s">
        <v>301</v>
      </c>
      <c r="D148" s="59" t="s">
        <v>302</v>
      </c>
      <c r="E148" s="60" t="s">
        <v>118</v>
      </c>
      <c r="F148" s="61" t="n">
        <v>8575.33215534451</v>
      </c>
      <c r="G148" s="62"/>
      <c r="H148" s="67" t="n">
        <f aca="false">ROUND(ROUND(F148,2)*ROUND(G148,2),2)</f>
        <v>0</v>
      </c>
      <c r="M148" s="64"/>
      <c r="N148" s="64"/>
      <c r="R148" s="34"/>
    </row>
    <row r="149" customFormat="false" ht="15" hidden="false" customHeight="true" outlineLevel="0" collapsed="false">
      <c r="A149" s="70" t="str">
        <f aca="false">_xlfn.CONCAT("SUB - TOTAL ",D144)</f>
        <v>SUB - TOTAL TRANSPORTE</v>
      </c>
      <c r="B149" s="70"/>
      <c r="C149" s="70"/>
      <c r="D149" s="70"/>
      <c r="E149" s="70"/>
      <c r="F149" s="70"/>
      <c r="G149" s="70"/>
      <c r="H149" s="71" t="n">
        <f aca="false">SUM(H144:H148)</f>
        <v>0</v>
      </c>
      <c r="M149" s="64"/>
      <c r="N149" s="64"/>
      <c r="R149" s="34"/>
    </row>
    <row r="150" customFormat="false" ht="5.1" hidden="false" customHeight="true" outlineLevel="0" collapsed="false">
      <c r="A150" s="81"/>
      <c r="B150" s="82"/>
      <c r="C150" s="82"/>
      <c r="D150" s="82"/>
      <c r="E150" s="82"/>
      <c r="F150" s="82"/>
      <c r="G150" s="82"/>
      <c r="H150" s="83"/>
      <c r="M150" s="64"/>
      <c r="N150" s="64"/>
      <c r="R150" s="34"/>
    </row>
    <row r="151" customFormat="false" ht="15" hidden="false" customHeight="true" outlineLevel="0" collapsed="false">
      <c r="A151" s="50"/>
      <c r="B151" s="50"/>
      <c r="C151" s="51" t="s">
        <v>19</v>
      </c>
      <c r="D151" s="52" t="s">
        <v>303</v>
      </c>
      <c r="E151" s="53"/>
      <c r="F151" s="53"/>
      <c r="G151" s="53"/>
      <c r="H151" s="54"/>
      <c r="M151" s="64"/>
      <c r="N151" s="64"/>
      <c r="R151" s="34"/>
    </row>
    <row r="152" customFormat="false" ht="15" hidden="false" customHeight="true" outlineLevel="0" collapsed="false">
      <c r="A152" s="65" t="n">
        <v>810001</v>
      </c>
      <c r="B152" s="66" t="s">
        <v>163</v>
      </c>
      <c r="C152" s="66" t="s">
        <v>304</v>
      </c>
      <c r="D152" s="59" t="s">
        <v>305</v>
      </c>
      <c r="E152" s="60" t="s">
        <v>306</v>
      </c>
      <c r="F152" s="61" t="n">
        <v>1</v>
      </c>
      <c r="G152" s="62"/>
      <c r="H152" s="63" t="n">
        <f aca="false">ROUND(ROUND(F152,2)*ROUND(G152,2),2)</f>
        <v>0</v>
      </c>
      <c r="M152" s="64"/>
      <c r="N152" s="64"/>
      <c r="R152" s="34"/>
    </row>
    <row r="153" customFormat="false" ht="15" hidden="false" customHeight="true" outlineLevel="0" collapsed="false">
      <c r="A153" s="70" t="str">
        <f aca="false">_xlfn.CONCAT("SUB - TOTAL ",D151)</f>
        <v>SUB - TOTAL ADMINISTRAÇÃO LOCAL</v>
      </c>
      <c r="B153" s="70"/>
      <c r="C153" s="70"/>
      <c r="D153" s="70"/>
      <c r="E153" s="70"/>
      <c r="F153" s="70"/>
      <c r="G153" s="70"/>
      <c r="H153" s="71" t="n">
        <f aca="false">SUM(H152:H152)</f>
        <v>0</v>
      </c>
      <c r="M153" s="64"/>
      <c r="N153" s="64"/>
      <c r="R153" s="34"/>
    </row>
    <row r="154" customFormat="false" ht="5.1" hidden="false" customHeight="true" outlineLevel="0" collapsed="false">
      <c r="A154" s="81"/>
      <c r="B154" s="82"/>
      <c r="C154" s="82"/>
      <c r="D154" s="82"/>
      <c r="E154" s="82"/>
      <c r="F154" s="82"/>
      <c r="G154" s="82"/>
      <c r="H154" s="83"/>
      <c r="M154" s="64"/>
      <c r="N154" s="64"/>
      <c r="R154" s="34"/>
    </row>
    <row r="155" customFormat="false" ht="20.1" hidden="false" customHeight="true" outlineLevel="0" collapsed="false">
      <c r="A155" s="84" t="s">
        <v>307</v>
      </c>
      <c r="B155" s="84"/>
      <c r="C155" s="84"/>
      <c r="D155" s="84"/>
      <c r="E155" s="84"/>
      <c r="F155" s="84"/>
      <c r="G155" s="84"/>
      <c r="H155" s="85"/>
      <c r="M155" s="64"/>
      <c r="N155" s="64"/>
      <c r="R155" s="34"/>
    </row>
    <row r="156" customFormat="false" ht="16.5" hidden="false" customHeight="true" outlineLevel="0" collapsed="false">
      <c r="R156" s="34"/>
    </row>
    <row r="157" customFormat="false" ht="16.5" hidden="false" customHeight="true" outlineLevel="0" collapsed="false">
      <c r="R157" s="34"/>
    </row>
    <row r="158" customFormat="false" ht="16.5" hidden="false" customHeight="true" outlineLevel="0" collapsed="false">
      <c r="R158" s="34"/>
    </row>
    <row r="159" customFormat="false" ht="16.5" hidden="false" customHeight="true" outlineLevel="0" collapsed="false">
      <c r="R159" s="34"/>
    </row>
    <row r="160" customFormat="false" ht="16.5" hidden="false" customHeight="true" outlineLevel="0" collapsed="false">
      <c r="R160" s="34"/>
    </row>
    <row r="161" customFormat="false" ht="16.5" hidden="false" customHeight="true" outlineLevel="0" collapsed="false">
      <c r="R161" s="34"/>
    </row>
    <row r="162" customFormat="false" ht="16.5" hidden="false" customHeight="true" outlineLevel="0" collapsed="false">
      <c r="R162" s="34"/>
    </row>
    <row r="163" customFormat="false" ht="16.5" hidden="false" customHeight="true" outlineLevel="0" collapsed="false">
      <c r="R163" s="34"/>
    </row>
    <row r="164" customFormat="false" ht="16.5" hidden="false" customHeight="true" outlineLevel="0" collapsed="false">
      <c r="R164" s="34"/>
    </row>
    <row r="165" customFormat="false" ht="16.5" hidden="false" customHeight="true" outlineLevel="0" collapsed="false">
      <c r="R165" s="34"/>
    </row>
    <row r="166" customFormat="false" ht="16.5" hidden="false" customHeight="true" outlineLevel="0" collapsed="false">
      <c r="R166" s="34"/>
    </row>
    <row r="167" customFormat="false" ht="16.5" hidden="false" customHeight="true" outlineLevel="0" collapsed="false">
      <c r="R167" s="34"/>
    </row>
    <row r="168" customFormat="false" ht="16.5" hidden="false" customHeight="true" outlineLevel="0" collapsed="false">
      <c r="R168" s="34"/>
    </row>
    <row r="169" customFormat="false" ht="16.5" hidden="false" customHeight="true" outlineLevel="0" collapsed="false">
      <c r="R169" s="34"/>
    </row>
    <row r="170" customFormat="false" ht="16.5" hidden="false" customHeight="true" outlineLevel="0" collapsed="false">
      <c r="R170" s="34"/>
    </row>
    <row r="171" customFormat="false" ht="16.5" hidden="false" customHeight="true" outlineLevel="0" collapsed="false">
      <c r="R171" s="34"/>
    </row>
    <row r="172" customFormat="false" ht="16.5" hidden="false" customHeight="true" outlineLevel="0" collapsed="false">
      <c r="R172" s="34"/>
    </row>
  </sheetData>
  <mergeCells count="39">
    <mergeCell ref="A1:H1"/>
    <mergeCell ref="A2:D2"/>
    <mergeCell ref="A3:D3"/>
    <mergeCell ref="E3:H4"/>
    <mergeCell ref="B4:C4"/>
    <mergeCell ref="C5:D5"/>
    <mergeCell ref="E5:H5"/>
    <mergeCell ref="A7:B7"/>
    <mergeCell ref="A30:G30"/>
    <mergeCell ref="A31:H31"/>
    <mergeCell ref="A32:B32"/>
    <mergeCell ref="A33:B33"/>
    <mergeCell ref="A39:B39"/>
    <mergeCell ref="A50:B50"/>
    <mergeCell ref="A58:G58"/>
    <mergeCell ref="A59:H59"/>
    <mergeCell ref="A60:B60"/>
    <mergeCell ref="A61:B61"/>
    <mergeCell ref="A75:B75"/>
    <mergeCell ref="A83:B83"/>
    <mergeCell ref="A107:G107"/>
    <mergeCell ref="A108:H108"/>
    <mergeCell ref="A109:B109"/>
    <mergeCell ref="A110:B110"/>
    <mergeCell ref="A120:B120"/>
    <mergeCell ref="A127:G127"/>
    <mergeCell ref="A128:H128"/>
    <mergeCell ref="A129:B129"/>
    <mergeCell ref="A130:B130"/>
    <mergeCell ref="A133:B133"/>
    <mergeCell ref="A136:G136"/>
    <mergeCell ref="A138:B138"/>
    <mergeCell ref="A142:G142"/>
    <mergeCell ref="A143:H143"/>
    <mergeCell ref="A144:B144"/>
    <mergeCell ref="A149:G149"/>
    <mergeCell ref="A151:B151"/>
    <mergeCell ref="A153:G153"/>
    <mergeCell ref="A155:G155"/>
  </mergeCells>
  <conditionalFormatting sqref="A25:A29">
    <cfRule type="containsErrors" priority="2" aboveAverage="0" equalAverage="0" bottom="0" percent="0" rank="0" text="" dxfId="4">
      <formula>ISERROR(A25)</formula>
    </cfRule>
  </conditionalFormatting>
  <conditionalFormatting sqref="A31">
    <cfRule type="containsText" priority="3" operator="containsText" aboveAverage="0" equalAverage="0" bottom="0" percent="0" rank="0" text="comp." dxfId="5">
      <formula>NOT(ISERROR(SEARCH("comp.",A31)))</formula>
    </cfRule>
  </conditionalFormatting>
  <conditionalFormatting sqref="A59">
    <cfRule type="containsText" priority="4" operator="containsText" aboveAverage="0" equalAverage="0" bottom="0" percent="0" rank="0" text="comp." dxfId="6">
      <formula>NOT(ISERROR(SEARCH("comp.",A59)))</formula>
    </cfRule>
  </conditionalFormatting>
  <conditionalFormatting sqref="A108">
    <cfRule type="containsText" priority="5" operator="containsText" aboveAverage="0" equalAverage="0" bottom="0" percent="0" rank="0" text="comp." dxfId="7">
      <formula>NOT(ISERROR(SEARCH("comp.",A108)))</formula>
    </cfRule>
  </conditionalFormatting>
  <conditionalFormatting sqref="A128 A137">
    <cfRule type="containsText" priority="6" operator="containsText" aboveAverage="0" equalAverage="0" bottom="0" percent="0" rank="0" text="comp." dxfId="8">
      <formula>NOT(ISERROR(SEARCH("comp.",A128)))</formula>
    </cfRule>
  </conditionalFormatting>
  <conditionalFormatting sqref="A143 A150 A154">
    <cfRule type="containsText" priority="7" operator="containsText" aboveAverage="0" equalAverage="0" bottom="0" percent="0" rank="0" text="comp." dxfId="9">
      <formula>NOT(ISERROR(SEARCH("comp.",A143)))</formula>
    </cfRule>
  </conditionalFormatting>
  <conditionalFormatting sqref="A34:B34">
    <cfRule type="containsErrors" priority="8" aboveAverage="0" equalAverage="0" bottom="0" percent="0" rank="0" text="" dxfId="10">
      <formula>ISERROR(A34)</formula>
    </cfRule>
  </conditionalFormatting>
  <conditionalFormatting sqref="A79:B79 A1:H2 A5:H33 C34:H38 A39:H39 C40:H49 A50:H50 B51:H57 A58:H61 B62:H74 C76:H82 C84:H106 A107:H109 A111:H119 A121:H129 C131:H132 C134:H135 A136:H138 B139:H141 A142:H144 C145:H148 A149:H1048576">
    <cfRule type="containsErrors" priority="9" aboveAverage="0" equalAverage="0" bottom="0" percent="0" rank="0" text="" dxfId="11">
      <formula>ISERROR(A1)</formula>
    </cfRule>
  </conditionalFormatting>
  <conditionalFormatting sqref="A3:E3 A4:B4 D4 A38:B38">
    <cfRule type="containsErrors" priority="10" aboveAverage="0" equalAverage="0" bottom="0" percent="0" rank="0" text="" dxfId="12">
      <formula>ISERROR(A3)</formula>
    </cfRule>
  </conditionalFormatting>
  <conditionalFormatting sqref="A87:A88">
    <cfRule type="containsErrors" priority="11" aboveAverage="0" equalAverage="0" bottom="0" percent="0" rank="0" text="" dxfId="13">
      <formula>ISERROR(A87)</formula>
    </cfRule>
  </conditionalFormatting>
  <conditionalFormatting sqref="B36">
    <cfRule type="containsErrors" priority="12" aboveAverage="0" equalAverage="0" bottom="0" percent="0" rank="0" text="" dxfId="14">
      <formula>ISERROR(B36)</formula>
    </cfRule>
  </conditionalFormatting>
  <conditionalFormatting sqref="B43:B46">
    <cfRule type="containsErrors" priority="13" aboveAverage="0" equalAverage="0" bottom="0" percent="0" rank="0" text="" dxfId="15">
      <formula>ISERROR(B43)</formula>
    </cfRule>
  </conditionalFormatting>
  <conditionalFormatting sqref="B84:B86">
    <cfRule type="containsErrors" priority="14" aboveAverage="0" equalAverage="0" bottom="0" percent="0" rank="0" text="" dxfId="16">
      <formula>ISERROR(B84)</formula>
    </cfRule>
  </conditionalFormatting>
  <conditionalFormatting sqref="B103">
    <cfRule type="containsErrors" priority="15" aboveAverage="0" equalAverage="0" bottom="0" percent="0" rank="0" text="" dxfId="17">
      <formula>ISERROR(B103)</formula>
    </cfRule>
  </conditionalFormatting>
  <conditionalFormatting sqref="D1:H2 D5:H7 E8:H8 D9:H23 E24:H24 D25:H1048576">
    <cfRule type="containsText" priority="16" operator="containsText" aboveAverage="0" equalAverage="0" bottom="0" percent="0" rank="0" text="órgão não registrado" dxfId="18">
      <formula>NOT(ISERROR(SEARCH("órgão não registrado",D1)))</formula>
    </cfRule>
  </conditionalFormatting>
  <conditionalFormatting sqref="D8">
    <cfRule type="containsErrors" priority="17" aboveAverage="0" equalAverage="0" bottom="0" percent="0" rank="0" text="" dxfId="19">
      <formula>ISERROR(D8)</formula>
    </cfRule>
  </conditionalFormatting>
  <conditionalFormatting sqref="D24">
    <cfRule type="containsErrors" priority="18" aboveAverage="0" equalAverage="0" bottom="0" percent="0" rank="0" text="" dxfId="20">
      <formula>ISERROR(D24)</formula>
    </cfRule>
  </conditionalFormatting>
  <conditionalFormatting sqref="D3:E3 D4">
    <cfRule type="containsText" priority="19" operator="containsText" aboveAverage="0" equalAverage="0" bottom="0" percent="0" rank="0" text="órgão não registrado" dxfId="21">
      <formula>NOT(ISERROR(SEARCH("órgão não registrado",D3)))</formula>
    </cfRule>
  </conditionalFormatting>
  <conditionalFormatting sqref="G25:G29">
    <cfRule type="containsText" priority="20" operator="containsText" aboveAverage="0" equalAverage="0" bottom="0" percent="0" rank="0" text="órgão não registrado" dxfId="22">
      <formula>NOT(ISERROR(SEARCH("órgão não registrado",G25)))</formula>
    </cfRule>
  </conditionalFormatting>
  <printOptions headings="false" gridLines="false" gridLinesSet="true" horizontalCentered="false" verticalCentered="false"/>
  <pageMargins left="0.236111111111111" right="0.236111111111111" top="0.747916666666667" bottom="0.748611111111111" header="0.511811023622047" footer="0.315277777777778"/>
  <pageSetup paperSize="9" scale="100" fitToWidth="1" fitToHeight="0" pageOrder="downThenOver" orientation="landscape" blackAndWhite="false" draft="false" cellComments="none" firstPageNumber="13" useFirstPageNumber="true" horizontalDpi="300" verticalDpi="300" copies="1"/>
  <headerFooter differentFirst="false" differentOddEven="false">
    <oddHeader/>
    <oddFooter>&amp;C&amp;P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E2F0D9"/>
    <pageSetUpPr fitToPage="true"/>
  </sheetPr>
  <dimension ref="A1:U4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6.86"/>
    <col collapsed="false" customWidth="true" hidden="false" outlineLevel="0" max="2" min="2" style="0" width="40.71"/>
    <col collapsed="false" customWidth="true" hidden="false" outlineLevel="0" max="4" min="4" style="0" width="12.29"/>
    <col collapsed="false" customWidth="true" hidden="false" outlineLevel="0" max="12" min="5" style="0" width="11.71"/>
    <col collapsed="false" customWidth="true" hidden="true" outlineLevel="0" max="14" min="13" style="0" width="0.71"/>
    <col collapsed="false" customWidth="true" hidden="true" outlineLevel="0" max="15" min="15" style="0" width="11.52"/>
    <col collapsed="false" customWidth="true" hidden="true" outlineLevel="0" max="16" min="16" style="0" width="15.29"/>
    <col collapsed="false" customWidth="true" hidden="true" outlineLevel="0" max="18" min="17" style="0" width="11.52"/>
    <col collapsed="false" customWidth="true" hidden="false" outlineLevel="0" max="261" min="261" style="0" width="6.86"/>
    <col collapsed="false" customWidth="true" hidden="false" outlineLevel="0" max="262" min="262" style="0" width="58.71"/>
    <col collapsed="false" customWidth="true" hidden="false" outlineLevel="0" max="264" min="264" style="0" width="12.29"/>
    <col collapsed="false" customWidth="true" hidden="false" outlineLevel="0" max="265" min="265" style="0" width="1.14"/>
    <col collapsed="false" customWidth="true" hidden="false" outlineLevel="0" max="268" min="266" style="0" width="13.7"/>
    <col collapsed="false" customWidth="true" hidden="false" outlineLevel="0" max="270" min="269" style="0" width="0.71"/>
    <col collapsed="false" customWidth="true" hidden="false" outlineLevel="0" max="272" min="272" style="0" width="15.29"/>
    <col collapsed="false" customWidth="true" hidden="false" outlineLevel="0" max="517" min="517" style="0" width="6.86"/>
    <col collapsed="false" customWidth="true" hidden="false" outlineLevel="0" max="518" min="518" style="0" width="58.71"/>
    <col collapsed="false" customWidth="true" hidden="false" outlineLevel="0" max="520" min="520" style="0" width="12.29"/>
    <col collapsed="false" customWidth="true" hidden="false" outlineLevel="0" max="521" min="521" style="0" width="1.14"/>
    <col collapsed="false" customWidth="true" hidden="false" outlineLevel="0" max="524" min="522" style="0" width="13.7"/>
    <col collapsed="false" customWidth="true" hidden="false" outlineLevel="0" max="526" min="525" style="0" width="0.71"/>
    <col collapsed="false" customWidth="true" hidden="false" outlineLevel="0" max="528" min="528" style="0" width="15.29"/>
    <col collapsed="false" customWidth="true" hidden="false" outlineLevel="0" max="773" min="773" style="0" width="6.86"/>
    <col collapsed="false" customWidth="true" hidden="false" outlineLevel="0" max="774" min="774" style="0" width="58.71"/>
    <col collapsed="false" customWidth="true" hidden="false" outlineLevel="0" max="776" min="776" style="0" width="12.29"/>
    <col collapsed="false" customWidth="true" hidden="false" outlineLevel="0" max="777" min="777" style="0" width="1.14"/>
    <col collapsed="false" customWidth="true" hidden="false" outlineLevel="0" max="780" min="778" style="0" width="13.7"/>
    <col collapsed="false" customWidth="true" hidden="false" outlineLevel="0" max="782" min="781" style="0" width="0.71"/>
    <col collapsed="false" customWidth="true" hidden="false" outlineLevel="0" max="784" min="784" style="0" width="15.29"/>
  </cols>
  <sheetData>
    <row r="1" customFormat="false" ht="22.5" hidden="false" customHeight="true" outlineLevel="0" collapsed="false">
      <c r="A1" s="86" t="s">
        <v>308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7"/>
      <c r="N1" s="87"/>
      <c r="O1" s="87"/>
      <c r="P1" s="87"/>
      <c r="Q1" s="88"/>
      <c r="R1" s="88"/>
    </row>
    <row r="2" customFormat="false" ht="22.5" hidden="false" customHeight="true" outlineLevel="0" collapsed="false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9"/>
      <c r="N2" s="89"/>
      <c r="O2" s="89"/>
      <c r="P2" s="90"/>
      <c r="Q2" s="88"/>
      <c r="R2" s="88"/>
    </row>
    <row r="3" customFormat="false" ht="22.5" hidden="false" customHeight="true" outlineLevel="0" collapsed="false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9"/>
      <c r="N3" s="89"/>
      <c r="O3" s="89"/>
      <c r="P3" s="89"/>
      <c r="Q3" s="88"/>
      <c r="R3" s="88"/>
    </row>
    <row r="4" customFormat="false" ht="15" hidden="false" customHeight="true" outlineLevel="0" collapsed="false">
      <c r="A4" s="91" t="s">
        <v>1</v>
      </c>
      <c r="B4" s="92"/>
      <c r="C4" s="92"/>
      <c r="D4" s="92"/>
      <c r="E4" s="92"/>
      <c r="F4" s="93" t="s">
        <v>2</v>
      </c>
      <c r="G4" s="94"/>
      <c r="H4" s="94"/>
      <c r="I4" s="94"/>
      <c r="J4" s="94"/>
      <c r="K4" s="94"/>
      <c r="L4" s="95"/>
      <c r="Q4" s="88"/>
      <c r="R4" s="88"/>
    </row>
    <row r="5" customFormat="false" ht="15" hidden="false" customHeight="true" outlineLevel="0" collapsed="false">
      <c r="A5" s="96" t="s">
        <v>3</v>
      </c>
      <c r="B5" s="97"/>
      <c r="C5" s="97"/>
      <c r="D5" s="97"/>
      <c r="E5" s="97"/>
      <c r="F5" s="98" t="s">
        <v>4</v>
      </c>
      <c r="G5" s="99"/>
      <c r="H5" s="99"/>
      <c r="I5" s="99"/>
      <c r="J5" s="99"/>
      <c r="K5" s="99"/>
      <c r="L5" s="100"/>
      <c r="Q5" s="88"/>
      <c r="R5" s="88"/>
    </row>
    <row r="6" customFormat="false" ht="15" hidden="false" customHeight="true" outlineLevel="0" collapsed="false">
      <c r="A6" s="101" t="s">
        <v>309</v>
      </c>
      <c r="B6" s="102"/>
      <c r="C6" s="102"/>
      <c r="D6" s="102"/>
      <c r="E6" s="102"/>
      <c r="F6" s="103" t="s">
        <v>6</v>
      </c>
      <c r="G6" s="104"/>
      <c r="H6" s="104"/>
      <c r="I6" s="104"/>
      <c r="J6" s="104"/>
      <c r="K6" s="104"/>
      <c r="L6" s="105"/>
      <c r="Q6" s="88"/>
      <c r="R6" s="88"/>
    </row>
    <row r="7" customFormat="false" ht="20.25" hidden="false" customHeight="true" outlineLevel="0" collapsed="false">
      <c r="A7" s="106" t="s">
        <v>310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7"/>
      <c r="N7" s="107"/>
      <c r="O7" s="107"/>
      <c r="P7" s="107"/>
      <c r="Q7" s="88"/>
      <c r="R7" s="88"/>
    </row>
    <row r="8" s="113" customFormat="true" ht="22.5" hidden="false" customHeight="false" outlineLevel="0" collapsed="false">
      <c r="A8" s="108" t="s">
        <v>7</v>
      </c>
      <c r="B8" s="109" t="s">
        <v>311</v>
      </c>
      <c r="C8" s="109" t="s">
        <v>312</v>
      </c>
      <c r="D8" s="110" t="s">
        <v>313</v>
      </c>
      <c r="E8" s="111" t="s">
        <v>314</v>
      </c>
      <c r="F8" s="111" t="s">
        <v>315</v>
      </c>
      <c r="G8" s="111" t="s">
        <v>316</v>
      </c>
      <c r="H8" s="111" t="s">
        <v>317</v>
      </c>
      <c r="I8" s="111" t="s">
        <v>318</v>
      </c>
      <c r="J8" s="111" t="s">
        <v>319</v>
      </c>
      <c r="K8" s="111" t="s">
        <v>320</v>
      </c>
      <c r="L8" s="112" t="s">
        <v>321</v>
      </c>
      <c r="Q8" s="88"/>
      <c r="R8" s="88" t="n">
        <f aca="false">COUNTIF(D8:O8,"mês")</f>
        <v>0</v>
      </c>
      <c r="S8" s="114"/>
      <c r="T8" s="115"/>
      <c r="U8" s="116"/>
    </row>
    <row r="9" s="113" customFormat="true" ht="13.5" hidden="false" customHeight="true" outlineLevel="0" collapsed="false">
      <c r="A9" s="117" t="s">
        <v>12</v>
      </c>
      <c r="B9" s="118" t="str">
        <f aca="false">VLOOKUP(A9,ORÇ!C:H,2,0)</f>
        <v>INSTALAÇÃO MANUT. CANTEIRO MOB., DESMOB. E PLACA DE OBRA </v>
      </c>
      <c r="C9" s="119" t="s">
        <v>322</v>
      </c>
      <c r="D9" s="120" t="n">
        <f aca="false">VLOOKUP(A9,ORÇ!C:W,8,0)</f>
        <v>0</v>
      </c>
      <c r="E9" s="121" t="n">
        <f aca="false">E11*$P9</f>
        <v>0</v>
      </c>
      <c r="F9" s="122" t="n">
        <f aca="false">F11*$P9</f>
        <v>0</v>
      </c>
      <c r="G9" s="122" t="n">
        <f aca="false">G11*$P9</f>
        <v>0</v>
      </c>
      <c r="H9" s="122" t="n">
        <f aca="false">H11*$P9</f>
        <v>0</v>
      </c>
      <c r="I9" s="122" t="n">
        <f aca="false">I11*$P9</f>
        <v>0</v>
      </c>
      <c r="J9" s="122" t="n">
        <f aca="false">J11*$P9</f>
        <v>0</v>
      </c>
      <c r="K9" s="122" t="n">
        <f aca="false">K11*$P9</f>
        <v>0</v>
      </c>
      <c r="L9" s="123" t="n">
        <f aca="false">L11*$P9</f>
        <v>0</v>
      </c>
      <c r="P9" s="113" t="n">
        <f aca="false">D9</f>
        <v>0</v>
      </c>
      <c r="S9" s="124"/>
      <c r="T9" s="115"/>
      <c r="U9" s="125"/>
    </row>
    <row r="10" s="113" customFormat="true" ht="4.15" hidden="false" customHeight="true" outlineLevel="0" collapsed="false">
      <c r="A10" s="117"/>
      <c r="B10" s="118"/>
      <c r="C10" s="126"/>
      <c r="D10" s="127"/>
      <c r="E10" s="128"/>
      <c r="F10" s="129"/>
      <c r="G10" s="129"/>
      <c r="H10" s="129"/>
      <c r="I10" s="129"/>
      <c r="J10" s="129"/>
      <c r="K10" s="129"/>
      <c r="L10" s="130"/>
      <c r="S10" s="131"/>
      <c r="T10" s="115"/>
      <c r="U10" s="116"/>
    </row>
    <row r="11" s="113" customFormat="true" ht="13.5" hidden="false" customHeight="true" outlineLevel="0" collapsed="false">
      <c r="A11" s="117"/>
      <c r="B11" s="118"/>
      <c r="C11" s="132" t="s">
        <v>323</v>
      </c>
      <c r="D11" s="133"/>
      <c r="E11" s="134" t="n">
        <v>0.74</v>
      </c>
      <c r="F11" s="135" t="n">
        <v>0.03</v>
      </c>
      <c r="G11" s="135" t="n">
        <v>0.03</v>
      </c>
      <c r="H11" s="135" t="n">
        <v>0.03</v>
      </c>
      <c r="I11" s="135" t="n">
        <v>0.03</v>
      </c>
      <c r="J11" s="135" t="n">
        <v>0.03</v>
      </c>
      <c r="K11" s="135" t="n">
        <v>0.03</v>
      </c>
      <c r="L11" s="136" t="n">
        <v>0.08</v>
      </c>
      <c r="M11" s="113" t="n">
        <v>0</v>
      </c>
      <c r="N11" s="113" t="n">
        <v>1</v>
      </c>
      <c r="O11" s="113" t="n">
        <f aca="false">SUM(E11:M11)</f>
        <v>1</v>
      </c>
      <c r="S11" s="88"/>
      <c r="T11" s="137"/>
      <c r="U11" s="138"/>
    </row>
    <row r="12" s="113" customFormat="true" ht="13.5" hidden="false" customHeight="true" outlineLevel="0" collapsed="false">
      <c r="A12" s="117" t="s">
        <v>13</v>
      </c>
      <c r="B12" s="118" t="str">
        <f aca="false">VLOOKUP(A12,ORÇ!C:H,2,0)</f>
        <v>SERVIÇOS PRELIMINARES E TERRAPLENAGEM</v>
      </c>
      <c r="C12" s="119" t="s">
        <v>322</v>
      </c>
      <c r="D12" s="120" t="n">
        <f aca="false">VLOOKUP(A12,ORÇ!C:W,8,0)</f>
        <v>0</v>
      </c>
      <c r="E12" s="121" t="n">
        <f aca="false">E14*$P12</f>
        <v>0</v>
      </c>
      <c r="F12" s="122" t="n">
        <f aca="false">F14*$P12</f>
        <v>0</v>
      </c>
      <c r="G12" s="122" t="n">
        <f aca="false">G14*$P12</f>
        <v>0</v>
      </c>
      <c r="H12" s="139"/>
      <c r="I12" s="139"/>
      <c r="J12" s="139"/>
      <c r="K12" s="139"/>
      <c r="L12" s="140"/>
      <c r="P12" s="113" t="n">
        <f aca="false">D12</f>
        <v>0</v>
      </c>
      <c r="S12" s="124"/>
      <c r="T12" s="115"/>
      <c r="U12" s="125"/>
    </row>
    <row r="13" s="113" customFormat="true" ht="4.15" hidden="false" customHeight="true" outlineLevel="0" collapsed="false">
      <c r="A13" s="117"/>
      <c r="B13" s="118"/>
      <c r="C13" s="126"/>
      <c r="D13" s="127"/>
      <c r="E13" s="128"/>
      <c r="F13" s="129"/>
      <c r="G13" s="129"/>
      <c r="H13" s="141"/>
      <c r="I13" s="141"/>
      <c r="J13" s="141"/>
      <c r="K13" s="141"/>
      <c r="L13" s="142"/>
      <c r="S13" s="131"/>
      <c r="T13" s="115"/>
      <c r="U13" s="116"/>
    </row>
    <row r="14" s="113" customFormat="true" ht="13.5" hidden="false" customHeight="true" outlineLevel="0" collapsed="false">
      <c r="A14" s="117"/>
      <c r="B14" s="118"/>
      <c r="C14" s="132" t="s">
        <v>323</v>
      </c>
      <c r="D14" s="133"/>
      <c r="E14" s="134" t="n">
        <v>0.1</v>
      </c>
      <c r="F14" s="135" t="n">
        <v>0.55</v>
      </c>
      <c r="G14" s="135" t="n">
        <v>0.35</v>
      </c>
      <c r="H14" s="143"/>
      <c r="I14" s="143"/>
      <c r="J14" s="143"/>
      <c r="K14" s="143"/>
      <c r="L14" s="133"/>
      <c r="M14" s="113" t="n">
        <v>0</v>
      </c>
      <c r="N14" s="113" t="n">
        <v>1</v>
      </c>
      <c r="O14" s="113" t="n">
        <f aca="false">SUM(E14:M14)</f>
        <v>1</v>
      </c>
      <c r="S14" s="88"/>
      <c r="T14" s="137"/>
      <c r="U14" s="138"/>
    </row>
    <row r="15" s="113" customFormat="true" ht="13.5" hidden="false" customHeight="true" outlineLevel="0" collapsed="false">
      <c r="A15" s="117" t="s">
        <v>14</v>
      </c>
      <c r="B15" s="118" t="str">
        <f aca="false">VLOOKUP(A15,ORÇ!C:H,2,0)</f>
        <v>DRENAGEM E O.A.C</v>
      </c>
      <c r="C15" s="119" t="s">
        <v>322</v>
      </c>
      <c r="D15" s="120" t="n">
        <f aca="false">VLOOKUP(A15,ORÇ!C:W,8,0)</f>
        <v>0</v>
      </c>
      <c r="E15" s="139"/>
      <c r="F15" s="122" t="n">
        <f aca="false">F17*$P15</f>
        <v>0</v>
      </c>
      <c r="G15" s="122" t="n">
        <f aca="false">G17*$P15</f>
        <v>0</v>
      </c>
      <c r="H15" s="122" t="n">
        <f aca="false">H17*$P15</f>
        <v>0</v>
      </c>
      <c r="I15" s="122" t="n">
        <f aca="false">I17*$P15</f>
        <v>0</v>
      </c>
      <c r="J15" s="139"/>
      <c r="K15" s="139"/>
      <c r="L15" s="140"/>
      <c r="P15" s="113" t="n">
        <f aca="false">D15</f>
        <v>0</v>
      </c>
      <c r="S15" s="124"/>
      <c r="T15" s="115"/>
      <c r="U15" s="125"/>
    </row>
    <row r="16" s="113" customFormat="true" ht="4.15" hidden="false" customHeight="true" outlineLevel="0" collapsed="false">
      <c r="A16" s="117"/>
      <c r="B16" s="118"/>
      <c r="C16" s="126"/>
      <c r="D16" s="127"/>
      <c r="E16" s="141"/>
      <c r="F16" s="129"/>
      <c r="G16" s="129"/>
      <c r="H16" s="129"/>
      <c r="I16" s="129"/>
      <c r="J16" s="141"/>
      <c r="K16" s="141"/>
      <c r="L16" s="142"/>
      <c r="S16" s="131"/>
      <c r="T16" s="115"/>
      <c r="U16" s="116"/>
    </row>
    <row r="17" s="113" customFormat="true" ht="13.5" hidden="false" customHeight="true" outlineLevel="0" collapsed="false">
      <c r="A17" s="117"/>
      <c r="B17" s="118"/>
      <c r="C17" s="132" t="s">
        <v>323</v>
      </c>
      <c r="D17" s="133"/>
      <c r="E17" s="143"/>
      <c r="F17" s="135" t="n">
        <v>0.1</v>
      </c>
      <c r="G17" s="135" t="n">
        <v>0.3</v>
      </c>
      <c r="H17" s="135" t="n">
        <v>0.3</v>
      </c>
      <c r="I17" s="135" t="n">
        <v>0.3</v>
      </c>
      <c r="J17" s="143"/>
      <c r="K17" s="143"/>
      <c r="L17" s="133"/>
      <c r="M17" s="113" t="n">
        <v>0</v>
      </c>
      <c r="N17" s="113" t="n">
        <v>1</v>
      </c>
      <c r="O17" s="113" t="n">
        <f aca="false">SUM(E17:L17)</f>
        <v>1</v>
      </c>
      <c r="S17" s="88"/>
      <c r="T17" s="137"/>
      <c r="U17" s="138"/>
    </row>
    <row r="18" s="113" customFormat="true" ht="13.5" hidden="false" customHeight="true" outlineLevel="0" collapsed="false">
      <c r="A18" s="117" t="s">
        <v>15</v>
      </c>
      <c r="B18" s="118" t="str">
        <f aca="false">VLOOKUP(A18,ORÇ!C:H,2,0)</f>
        <v>PAVIMENTAÇÃO</v>
      </c>
      <c r="C18" s="119" t="s">
        <v>322</v>
      </c>
      <c r="D18" s="120" t="n">
        <f aca="false">VLOOKUP(A18,ORÇ!C:W,8,0)</f>
        <v>0</v>
      </c>
      <c r="E18" s="139"/>
      <c r="F18" s="139"/>
      <c r="G18" s="122" t="n">
        <f aca="false">G20*$P18</f>
        <v>0</v>
      </c>
      <c r="H18" s="122" t="n">
        <f aca="false">H20*$P18</f>
        <v>0</v>
      </c>
      <c r="I18" s="122" t="n">
        <f aca="false">I20*$P18</f>
        <v>0</v>
      </c>
      <c r="J18" s="122" t="n">
        <f aca="false">J20*$P18</f>
        <v>0</v>
      </c>
      <c r="K18" s="122" t="n">
        <f aca="false">K20*$P18</f>
        <v>0</v>
      </c>
      <c r="L18" s="140"/>
      <c r="P18" s="113" t="n">
        <f aca="false">D18</f>
        <v>0</v>
      </c>
      <c r="S18" s="124"/>
      <c r="T18" s="115"/>
      <c r="U18" s="125"/>
    </row>
    <row r="19" s="113" customFormat="true" ht="4.15" hidden="false" customHeight="true" outlineLevel="0" collapsed="false">
      <c r="A19" s="117"/>
      <c r="B19" s="118"/>
      <c r="C19" s="126"/>
      <c r="D19" s="127"/>
      <c r="E19" s="141"/>
      <c r="F19" s="141"/>
      <c r="G19" s="129"/>
      <c r="H19" s="129"/>
      <c r="I19" s="129"/>
      <c r="J19" s="129"/>
      <c r="K19" s="129"/>
      <c r="L19" s="142"/>
      <c r="S19" s="131"/>
      <c r="T19" s="115"/>
      <c r="U19" s="116"/>
    </row>
    <row r="20" s="113" customFormat="true" ht="13.5" hidden="false" customHeight="true" outlineLevel="0" collapsed="false">
      <c r="A20" s="117"/>
      <c r="B20" s="118"/>
      <c r="C20" s="132" t="s">
        <v>323</v>
      </c>
      <c r="D20" s="133"/>
      <c r="E20" s="143"/>
      <c r="F20" s="143"/>
      <c r="G20" s="135" t="n">
        <v>0.2</v>
      </c>
      <c r="H20" s="135" t="n">
        <v>0.2</v>
      </c>
      <c r="I20" s="135" t="n">
        <v>0.2</v>
      </c>
      <c r="J20" s="135" t="n">
        <v>0.2</v>
      </c>
      <c r="K20" s="135" t="n">
        <v>0.2</v>
      </c>
      <c r="L20" s="133"/>
      <c r="M20" s="113" t="n">
        <v>0</v>
      </c>
      <c r="N20" s="113" t="n">
        <v>1</v>
      </c>
      <c r="O20" s="113" t="n">
        <f aca="false">SUM(E20:M20)</f>
        <v>1</v>
      </c>
      <c r="S20" s="88"/>
      <c r="T20" s="137"/>
      <c r="U20" s="138"/>
    </row>
    <row r="21" s="113" customFormat="true" ht="13.5" hidden="false" customHeight="true" outlineLevel="0" collapsed="false">
      <c r="A21" s="117" t="s">
        <v>16</v>
      </c>
      <c r="B21" s="118" t="str">
        <f aca="false">VLOOKUP(A21,ORÇ!C:H,2,0)</f>
        <v>SINALIZAÇÃO</v>
      </c>
      <c r="C21" s="119" t="s">
        <v>322</v>
      </c>
      <c r="D21" s="120" t="n">
        <f aca="false">VLOOKUP(A21,ORÇ!C:W,8,0)</f>
        <v>0</v>
      </c>
      <c r="E21" s="139"/>
      <c r="F21" s="139"/>
      <c r="G21" s="139"/>
      <c r="H21" s="139"/>
      <c r="I21" s="139"/>
      <c r="J21" s="139"/>
      <c r="K21" s="122" t="n">
        <f aca="false">K23*$P21</f>
        <v>0</v>
      </c>
      <c r="L21" s="123" t="n">
        <f aca="false">L23*$P21</f>
        <v>0</v>
      </c>
      <c r="P21" s="113" t="n">
        <f aca="false">D21</f>
        <v>0</v>
      </c>
      <c r="S21" s="124"/>
      <c r="T21" s="115"/>
      <c r="U21" s="125"/>
    </row>
    <row r="22" s="113" customFormat="true" ht="4.15" hidden="false" customHeight="true" outlineLevel="0" collapsed="false">
      <c r="A22" s="117"/>
      <c r="B22" s="118"/>
      <c r="C22" s="126"/>
      <c r="D22" s="127"/>
      <c r="E22" s="141"/>
      <c r="F22" s="141"/>
      <c r="G22" s="141"/>
      <c r="H22" s="141"/>
      <c r="I22" s="141"/>
      <c r="J22" s="141"/>
      <c r="K22" s="129"/>
      <c r="L22" s="130"/>
      <c r="S22" s="131"/>
      <c r="T22" s="115"/>
      <c r="U22" s="116"/>
    </row>
    <row r="23" s="113" customFormat="true" ht="13.5" hidden="false" customHeight="true" outlineLevel="0" collapsed="false">
      <c r="A23" s="117"/>
      <c r="B23" s="118"/>
      <c r="C23" s="132" t="s">
        <v>323</v>
      </c>
      <c r="D23" s="133"/>
      <c r="E23" s="143"/>
      <c r="F23" s="143"/>
      <c r="G23" s="143"/>
      <c r="H23" s="143"/>
      <c r="I23" s="143"/>
      <c r="J23" s="143"/>
      <c r="K23" s="135" t="n">
        <v>0.2</v>
      </c>
      <c r="L23" s="136" t="n">
        <v>0.8</v>
      </c>
      <c r="M23" s="113" t="n">
        <v>0</v>
      </c>
      <c r="N23" s="113" t="n">
        <v>1</v>
      </c>
      <c r="O23" s="113" t="n">
        <f aca="false">SUM(E23:M23)</f>
        <v>1</v>
      </c>
      <c r="S23" s="88"/>
      <c r="T23" s="137"/>
      <c r="U23" s="138"/>
    </row>
    <row r="24" s="113" customFormat="true" ht="13.5" hidden="false" customHeight="true" outlineLevel="0" collapsed="false">
      <c r="A24" s="117" t="s">
        <v>17</v>
      </c>
      <c r="B24" s="118" t="str">
        <f aca="false">VLOOKUP(A24,ORÇ!C:H,2,0)</f>
        <v>OBRAS COMPLEMENTARES</v>
      </c>
      <c r="C24" s="119" t="s">
        <v>322</v>
      </c>
      <c r="D24" s="120" t="n">
        <f aca="false">VLOOKUP(A24,ORÇ!C:W,8,0)</f>
        <v>0</v>
      </c>
      <c r="E24" s="139"/>
      <c r="F24" s="139"/>
      <c r="G24" s="139"/>
      <c r="H24" s="139"/>
      <c r="I24" s="139"/>
      <c r="J24" s="122" t="n">
        <f aca="false">J26*$P24</f>
        <v>0</v>
      </c>
      <c r="K24" s="122" t="n">
        <f aca="false">K26*$P24</f>
        <v>0</v>
      </c>
      <c r="L24" s="123" t="n">
        <f aca="false">L26*$P24</f>
        <v>0</v>
      </c>
      <c r="P24" s="113" t="n">
        <f aca="false">D24</f>
        <v>0</v>
      </c>
      <c r="S24" s="124"/>
      <c r="T24" s="115"/>
      <c r="U24" s="125"/>
    </row>
    <row r="25" s="113" customFormat="true" ht="4.15" hidden="false" customHeight="true" outlineLevel="0" collapsed="false">
      <c r="A25" s="117"/>
      <c r="B25" s="118"/>
      <c r="C25" s="126"/>
      <c r="D25" s="127"/>
      <c r="E25" s="141"/>
      <c r="F25" s="141"/>
      <c r="G25" s="141"/>
      <c r="H25" s="141"/>
      <c r="I25" s="141"/>
      <c r="J25" s="129"/>
      <c r="K25" s="129"/>
      <c r="L25" s="130"/>
      <c r="S25" s="131"/>
      <c r="T25" s="115"/>
      <c r="U25" s="116"/>
    </row>
    <row r="26" s="113" customFormat="true" ht="13.5" hidden="false" customHeight="true" outlineLevel="0" collapsed="false">
      <c r="A26" s="117"/>
      <c r="B26" s="118"/>
      <c r="C26" s="132" t="s">
        <v>323</v>
      </c>
      <c r="D26" s="133"/>
      <c r="E26" s="143"/>
      <c r="F26" s="143"/>
      <c r="G26" s="143"/>
      <c r="H26" s="143"/>
      <c r="I26" s="143"/>
      <c r="J26" s="135" t="n">
        <v>0.4</v>
      </c>
      <c r="K26" s="135" t="n">
        <v>0.4</v>
      </c>
      <c r="L26" s="136" t="n">
        <v>0.2</v>
      </c>
      <c r="M26" s="113" t="n">
        <v>0</v>
      </c>
      <c r="N26" s="113" t="n">
        <v>1</v>
      </c>
      <c r="O26" s="113" t="n">
        <f aca="false">SUM(E26:M26)</f>
        <v>1</v>
      </c>
      <c r="S26" s="88"/>
      <c r="T26" s="137"/>
      <c r="U26" s="138"/>
    </row>
    <row r="27" s="113" customFormat="true" ht="13.5" hidden="false" customHeight="true" outlineLevel="0" collapsed="false">
      <c r="A27" s="117" t="s">
        <v>18</v>
      </c>
      <c r="B27" s="118" t="str">
        <f aca="false">VLOOKUP(A27,ORÇ!C:H,2,0)</f>
        <v>TRANSPORTE</v>
      </c>
      <c r="C27" s="119" t="s">
        <v>322</v>
      </c>
      <c r="D27" s="120" t="n">
        <f aca="false">VLOOKUP(A27,ORÇ!C:W,8,0)</f>
        <v>0</v>
      </c>
      <c r="E27" s="121" t="n">
        <f aca="false">E29*$P27</f>
        <v>0</v>
      </c>
      <c r="F27" s="122" t="n">
        <f aca="false">F29*$P27</f>
        <v>0</v>
      </c>
      <c r="G27" s="122" t="n">
        <f aca="false">G29*$P27</f>
        <v>0</v>
      </c>
      <c r="H27" s="122" t="n">
        <f aca="false">H29*$P27</f>
        <v>0</v>
      </c>
      <c r="I27" s="122" t="n">
        <f aca="false">I29*$P27</f>
        <v>0</v>
      </c>
      <c r="J27" s="122" t="n">
        <f aca="false">J29*$P27</f>
        <v>0</v>
      </c>
      <c r="K27" s="122" t="n">
        <f aca="false">K29*$P27</f>
        <v>0</v>
      </c>
      <c r="L27" s="123" t="n">
        <f aca="false">L29*$P27</f>
        <v>0</v>
      </c>
      <c r="P27" s="113" t="n">
        <f aca="false">D27</f>
        <v>0</v>
      </c>
      <c r="S27" s="124"/>
      <c r="T27" s="115"/>
      <c r="U27" s="125"/>
    </row>
    <row r="28" s="113" customFormat="true" ht="4.15" hidden="false" customHeight="true" outlineLevel="0" collapsed="false">
      <c r="A28" s="117"/>
      <c r="B28" s="118"/>
      <c r="C28" s="126"/>
      <c r="D28" s="127"/>
      <c r="E28" s="128"/>
      <c r="F28" s="129"/>
      <c r="G28" s="129"/>
      <c r="H28" s="129"/>
      <c r="I28" s="129"/>
      <c r="J28" s="129"/>
      <c r="K28" s="129"/>
      <c r="L28" s="130"/>
      <c r="S28" s="131"/>
      <c r="T28" s="115"/>
      <c r="U28" s="116"/>
    </row>
    <row r="29" s="113" customFormat="true" ht="13.5" hidden="false" customHeight="true" outlineLevel="0" collapsed="false">
      <c r="A29" s="117"/>
      <c r="B29" s="118"/>
      <c r="C29" s="132" t="s">
        <v>323</v>
      </c>
      <c r="D29" s="133"/>
      <c r="E29" s="134" t="n">
        <v>0.1</v>
      </c>
      <c r="F29" s="135" t="n">
        <v>0.1</v>
      </c>
      <c r="G29" s="135" t="n">
        <v>0.15</v>
      </c>
      <c r="H29" s="135" t="n">
        <v>0.15</v>
      </c>
      <c r="I29" s="135" t="n">
        <v>0.15</v>
      </c>
      <c r="J29" s="135" t="n">
        <v>0.15</v>
      </c>
      <c r="K29" s="135" t="n">
        <v>0.1</v>
      </c>
      <c r="L29" s="136" t="n">
        <v>0.1</v>
      </c>
      <c r="M29" s="113" t="n">
        <v>0</v>
      </c>
      <c r="N29" s="113" t="n">
        <v>1</v>
      </c>
      <c r="O29" s="113" t="n">
        <f aca="false">SUM(E29:M29)</f>
        <v>1</v>
      </c>
      <c r="S29" s="88"/>
      <c r="T29" s="137"/>
      <c r="U29" s="138"/>
    </row>
    <row r="30" s="113" customFormat="true" ht="13.5" hidden="false" customHeight="true" outlineLevel="0" collapsed="false">
      <c r="A30" s="117" t="s">
        <v>19</v>
      </c>
      <c r="B30" s="118" t="str">
        <f aca="false">VLOOKUP(A30,ORÇ!C:H,2,0)</f>
        <v>ADMINISTRAÇÃO LOCAL</v>
      </c>
      <c r="C30" s="119" t="s">
        <v>322</v>
      </c>
      <c r="D30" s="120" t="n">
        <f aca="false">VLOOKUP(A30,ORÇ!C:W,8,0)</f>
        <v>0</v>
      </c>
      <c r="E30" s="144" t="e">
        <f aca="false">E32*$P30</f>
        <v>#DIV/0!</v>
      </c>
      <c r="F30" s="122" t="e">
        <f aca="false">F32*$P30</f>
        <v>#DIV/0!</v>
      </c>
      <c r="G30" s="122" t="e">
        <f aca="false">G32*$P30</f>
        <v>#DIV/0!</v>
      </c>
      <c r="H30" s="122" t="e">
        <f aca="false">H32*$P30</f>
        <v>#DIV/0!</v>
      </c>
      <c r="I30" s="122" t="e">
        <f aca="false">I32*$P30</f>
        <v>#DIV/0!</v>
      </c>
      <c r="J30" s="122" t="e">
        <f aca="false">J32*$P30</f>
        <v>#DIV/0!</v>
      </c>
      <c r="K30" s="122" t="e">
        <f aca="false">K32*$P30</f>
        <v>#DIV/0!</v>
      </c>
      <c r="L30" s="123" t="e">
        <f aca="false">L32*$P30</f>
        <v>#DIV/0!</v>
      </c>
      <c r="P30" s="113" t="n">
        <f aca="false">D30</f>
        <v>0</v>
      </c>
      <c r="S30" s="124"/>
      <c r="T30" s="115"/>
      <c r="U30" s="125"/>
    </row>
    <row r="31" s="113" customFormat="true" ht="4.15" hidden="false" customHeight="true" outlineLevel="0" collapsed="false">
      <c r="A31" s="117"/>
      <c r="B31" s="118"/>
      <c r="C31" s="126"/>
      <c r="D31" s="127"/>
      <c r="E31" s="145"/>
      <c r="F31" s="129"/>
      <c r="G31" s="129"/>
      <c r="H31" s="129"/>
      <c r="I31" s="129"/>
      <c r="J31" s="129"/>
      <c r="K31" s="129"/>
      <c r="L31" s="130"/>
      <c r="S31" s="131"/>
      <c r="T31" s="115"/>
      <c r="U31" s="116"/>
    </row>
    <row r="32" s="113" customFormat="true" ht="13.5" hidden="false" customHeight="true" outlineLevel="0" collapsed="false">
      <c r="A32" s="117"/>
      <c r="B32" s="118"/>
      <c r="C32" s="132" t="s">
        <v>323</v>
      </c>
      <c r="D32" s="133"/>
      <c r="E32" s="134" t="e">
        <f aca="false">(E27+E24+E21+E18+E15+E12+E9)/SUM($P$7:$P$29)</f>
        <v>#DIV/0!</v>
      </c>
      <c r="F32" s="135" t="e">
        <f aca="false">(F27+F24+F21+F18+F15+F12+F9)/SUM($P$7:$P$29)</f>
        <v>#DIV/0!</v>
      </c>
      <c r="G32" s="135" t="e">
        <f aca="false">(G27+G24+G21+G18+G15+G12+G9)/SUM($P$7:$P$29)</f>
        <v>#DIV/0!</v>
      </c>
      <c r="H32" s="135" t="e">
        <f aca="false">(H27+H24+H21+H18+H15+H12+H9)/SUM($P$7:$P$29)</f>
        <v>#DIV/0!</v>
      </c>
      <c r="I32" s="135" t="e">
        <f aca="false">(I27+I24+I21+I18+I15+I12+I9)/SUM($P$7:$P$29)</f>
        <v>#DIV/0!</v>
      </c>
      <c r="J32" s="135" t="e">
        <f aca="false">(J27+J24+J21+J18+J15+J12+J9)/SUM($P$7:$P$29)</f>
        <v>#DIV/0!</v>
      </c>
      <c r="K32" s="135" t="e">
        <f aca="false">(K27+K24+K21+K18+K15+K12+K9)/SUM($P$7:$P$29)</f>
        <v>#DIV/0!</v>
      </c>
      <c r="L32" s="136" t="e">
        <f aca="false">(L27+L24+L21+L18+L15+L12+L9)/SUM($P$7:$P$29)</f>
        <v>#DIV/0!</v>
      </c>
      <c r="M32" s="113" t="n">
        <v>0</v>
      </c>
      <c r="N32" s="113" t="n">
        <v>1</v>
      </c>
      <c r="O32" s="146" t="e">
        <f aca="false">SUM(E32:M32)</f>
        <v>#DIV/0!</v>
      </c>
      <c r="S32" s="88"/>
      <c r="T32" s="137"/>
      <c r="U32" s="138"/>
    </row>
    <row r="33" s="113" customFormat="true" ht="9.75" hidden="false" customHeight="true" outlineLevel="0" collapsed="false">
      <c r="A33" s="147"/>
      <c r="B33" s="148"/>
      <c r="C33" s="148"/>
      <c r="D33" s="148"/>
      <c r="E33" s="148"/>
      <c r="F33" s="148"/>
      <c r="G33" s="148"/>
      <c r="H33" s="148"/>
      <c r="I33" s="148"/>
      <c r="J33" s="148"/>
      <c r="K33" s="148"/>
      <c r="L33" s="149"/>
      <c r="S33" s="150"/>
      <c r="T33" s="137"/>
      <c r="U33" s="116"/>
    </row>
    <row r="34" s="113" customFormat="true" ht="15" hidden="false" customHeight="true" outlineLevel="0" collapsed="false">
      <c r="A34" s="151" t="s">
        <v>324</v>
      </c>
      <c r="B34" s="151"/>
      <c r="C34" s="151"/>
      <c r="D34" s="151"/>
      <c r="E34" s="152" t="e">
        <f aca="false">E9+E12+E15+E18+E24+E27+E21+E30</f>
        <v>#DIV/0!</v>
      </c>
      <c r="F34" s="153" t="e">
        <f aca="false">F9+F12+F15+F18+F24+F27+F21+F30</f>
        <v>#DIV/0!</v>
      </c>
      <c r="G34" s="153" t="e">
        <f aca="false">G9+G12+G15+G18+G24+G27+G21+G30</f>
        <v>#DIV/0!</v>
      </c>
      <c r="H34" s="153" t="e">
        <f aca="false">H9+H12+H15+H18+H24+H27+H21+H30</f>
        <v>#DIV/0!</v>
      </c>
      <c r="I34" s="153" t="e">
        <f aca="false">I9+I12+I15+I18+I24+I27+I21+I30</f>
        <v>#DIV/0!</v>
      </c>
      <c r="J34" s="153" t="e">
        <f aca="false">J9+J12+J15+J18+J24+J27+J21+J30</f>
        <v>#DIV/0!</v>
      </c>
      <c r="K34" s="153" t="e">
        <f aca="false">K9+K12+K15+K18+K24+K27+K21+K30</f>
        <v>#DIV/0!</v>
      </c>
      <c r="L34" s="154" t="e">
        <f aca="false">L9+L12+L15+L18+L24+L27+L21+L30</f>
        <v>#DIV/0!</v>
      </c>
      <c r="P34" s="113" t="n">
        <f aca="false">SUM(P9:P31)</f>
        <v>0</v>
      </c>
      <c r="S34" s="124"/>
      <c r="T34" s="115"/>
      <c r="U34" s="125"/>
    </row>
    <row r="35" s="113" customFormat="true" ht="15" hidden="false" customHeight="true" outlineLevel="0" collapsed="false">
      <c r="A35" s="155" t="s">
        <v>325</v>
      </c>
      <c r="B35" s="155"/>
      <c r="C35" s="155"/>
      <c r="D35" s="155"/>
      <c r="E35" s="156" t="e">
        <f aca="false">E34</f>
        <v>#DIV/0!</v>
      </c>
      <c r="F35" s="157" t="e">
        <f aca="false">E35+F34</f>
        <v>#DIV/0!</v>
      </c>
      <c r="G35" s="157" t="e">
        <f aca="false">F35+G34</f>
        <v>#DIV/0!</v>
      </c>
      <c r="H35" s="157" t="e">
        <f aca="false">G35+H34</f>
        <v>#DIV/0!</v>
      </c>
      <c r="I35" s="157" t="e">
        <f aca="false">H35+I34</f>
        <v>#DIV/0!</v>
      </c>
      <c r="J35" s="157" t="e">
        <f aca="false">I35+J34</f>
        <v>#DIV/0!</v>
      </c>
      <c r="K35" s="157" t="e">
        <f aca="false">J35+K34</f>
        <v>#DIV/0!</v>
      </c>
      <c r="L35" s="158" t="e">
        <f aca="false">K35+L34</f>
        <v>#DIV/0!</v>
      </c>
      <c r="O35" s="159"/>
      <c r="P35" s="159"/>
      <c r="S35" s="124"/>
      <c r="T35" s="115"/>
      <c r="U35" s="138"/>
    </row>
    <row r="36" s="113" customFormat="true" ht="15" hidden="false" customHeight="true" outlineLevel="0" collapsed="false">
      <c r="A36" s="155" t="s">
        <v>326</v>
      </c>
      <c r="B36" s="155"/>
      <c r="C36" s="155"/>
      <c r="D36" s="155"/>
      <c r="E36" s="160" t="e">
        <f aca="false">ROUND(E34/$P$34,5)</f>
        <v>#DIV/0!</v>
      </c>
      <c r="F36" s="161" t="e">
        <f aca="false">ROUND(F34/$P$34,5)</f>
        <v>#DIV/0!</v>
      </c>
      <c r="G36" s="161" t="e">
        <f aca="false">ROUND(G34/$P$34,5)</f>
        <v>#DIV/0!</v>
      </c>
      <c r="H36" s="161" t="e">
        <f aca="false">ROUND(H34/$P$34,5)</f>
        <v>#DIV/0!</v>
      </c>
      <c r="I36" s="161" t="e">
        <f aca="false">ROUND(I34/$P$34,5)</f>
        <v>#DIV/0!</v>
      </c>
      <c r="J36" s="161" t="e">
        <f aca="false">ROUND(J34/$P$34,5)</f>
        <v>#DIV/0!</v>
      </c>
      <c r="K36" s="161" t="e">
        <f aca="false">ROUND(K34/$P$34,5)</f>
        <v>#DIV/0!</v>
      </c>
      <c r="L36" s="162" t="e">
        <f aca="false">ROUND(L34/$P$34,5)</f>
        <v>#DIV/0!</v>
      </c>
      <c r="M36" s="113" t="n">
        <v>1</v>
      </c>
      <c r="O36" s="159"/>
      <c r="S36" s="163"/>
      <c r="T36" s="115"/>
      <c r="U36" s="138"/>
    </row>
    <row r="37" s="113" customFormat="true" ht="15" hidden="false" customHeight="true" outlineLevel="0" collapsed="false">
      <c r="A37" s="164" t="s">
        <v>327</v>
      </c>
      <c r="B37" s="164"/>
      <c r="C37" s="164"/>
      <c r="D37" s="164"/>
      <c r="E37" s="165" t="e">
        <f aca="false">E36</f>
        <v>#DIV/0!</v>
      </c>
      <c r="F37" s="166" t="e">
        <f aca="false">E37+F36</f>
        <v>#DIV/0!</v>
      </c>
      <c r="G37" s="166" t="e">
        <f aca="false">F37+G36</f>
        <v>#DIV/0!</v>
      </c>
      <c r="H37" s="166" t="e">
        <f aca="false">G37+H36</f>
        <v>#DIV/0!</v>
      </c>
      <c r="I37" s="166" t="e">
        <f aca="false">H37+I36</f>
        <v>#DIV/0!</v>
      </c>
      <c r="J37" s="166" t="e">
        <f aca="false">I37+J36</f>
        <v>#DIV/0!</v>
      </c>
      <c r="K37" s="166" t="e">
        <f aca="false">J37+K36</f>
        <v>#DIV/0!</v>
      </c>
      <c r="L37" s="167" t="e">
        <f aca="false">K37+L36</f>
        <v>#DIV/0!</v>
      </c>
      <c r="M37" s="113" t="n">
        <v>0</v>
      </c>
      <c r="N37" s="113" t="n">
        <v>1</v>
      </c>
      <c r="S37" s="163"/>
      <c r="T37" s="138"/>
      <c r="U37" s="138"/>
    </row>
    <row r="38" customFormat="false" ht="15" hidden="false" customHeight="false" outlineLevel="0" collapsed="false">
      <c r="M38" s="113"/>
      <c r="N38" s="113"/>
      <c r="O38" s="113"/>
      <c r="P38" s="113"/>
      <c r="Q38" s="113"/>
      <c r="R38" s="113"/>
    </row>
    <row r="39" customFormat="false" ht="15" hidden="false" customHeight="false" outlineLevel="0" collapsed="false">
      <c r="M39" s="113"/>
      <c r="N39" s="113"/>
      <c r="O39" s="113"/>
      <c r="P39" s="113"/>
      <c r="Q39" s="113"/>
      <c r="R39" s="113"/>
    </row>
    <row r="40" customFormat="false" ht="15" hidden="false" customHeight="false" outlineLevel="0" collapsed="false">
      <c r="M40" s="113"/>
      <c r="N40" s="113"/>
      <c r="O40" s="113"/>
      <c r="P40" s="113"/>
      <c r="Q40" s="113"/>
      <c r="R40" s="113"/>
    </row>
    <row r="41" customFormat="false" ht="15" hidden="false" customHeight="false" outlineLevel="0" collapsed="false">
      <c r="M41" s="113"/>
      <c r="N41" s="113"/>
      <c r="O41" s="113"/>
      <c r="P41" s="113"/>
      <c r="Q41" s="113"/>
      <c r="R41" s="113"/>
    </row>
    <row r="42" customFormat="false" ht="15" hidden="false" customHeight="false" outlineLevel="0" collapsed="false">
      <c r="M42" s="113"/>
      <c r="N42" s="113"/>
      <c r="O42" s="113"/>
      <c r="P42" s="113"/>
      <c r="Q42" s="113"/>
      <c r="R42" s="113"/>
    </row>
  </sheetData>
  <mergeCells count="22">
    <mergeCell ref="A1:L3"/>
    <mergeCell ref="A7:L7"/>
    <mergeCell ref="A9:A11"/>
    <mergeCell ref="B9:B11"/>
    <mergeCell ref="A12:A14"/>
    <mergeCell ref="B12:B14"/>
    <mergeCell ref="A15:A17"/>
    <mergeCell ref="B15:B17"/>
    <mergeCell ref="A18:A20"/>
    <mergeCell ref="B18:B20"/>
    <mergeCell ref="A21:A23"/>
    <mergeCell ref="B21:B23"/>
    <mergeCell ref="A24:A26"/>
    <mergeCell ref="B24:B26"/>
    <mergeCell ref="A27:A29"/>
    <mergeCell ref="B27:B29"/>
    <mergeCell ref="A30:A32"/>
    <mergeCell ref="B30:B32"/>
    <mergeCell ref="A34:D34"/>
    <mergeCell ref="A35:D35"/>
    <mergeCell ref="A36:D36"/>
    <mergeCell ref="A37:D37"/>
  </mergeCells>
  <conditionalFormatting sqref="D11">
    <cfRule type="colorScale" priority="2">
      <colorScale>
        <cfvo type="min" val="0"/>
        <cfvo type="max" val="0"/>
        <color rgb="FFFCFCFF"/>
        <color rgb="FF63BE7B"/>
      </colorScale>
    </cfRule>
  </conditionalFormatting>
  <conditionalFormatting sqref="D17 D14 D20 D23 D26 D29 D32">
    <cfRule type="colorScale" priority="3">
      <colorScale>
        <cfvo type="min" val="0"/>
        <cfvo type="max" val="0"/>
        <color rgb="FFFCFCFF"/>
        <color rgb="FF63BE7B"/>
      </colorScale>
    </cfRule>
    <cfRule type="colorScale" priority="4">
      <colorScale>
        <cfvo type="min" val="0"/>
        <cfvo type="max" val="0"/>
        <color rgb="FFFCFCFF"/>
        <color rgb="FF63BE7B"/>
      </colorScale>
    </cfRule>
  </conditionalFormatting>
  <conditionalFormatting sqref="E14">
    <cfRule type="colorScale" priority="5">
      <colorScale>
        <cfvo type="min" val="0"/>
        <cfvo type="max" val="0"/>
        <color rgb="FFFCFCFF"/>
        <color rgb="FF63BE7B"/>
      </colorScale>
    </cfRule>
    <cfRule type="colorScale" priority="6">
      <colorScale>
        <cfvo type="min" val="0"/>
        <cfvo type="max" val="0"/>
        <color rgb="FFFCFCFF"/>
        <color rgb="FF63BE7B"/>
      </colorScale>
    </cfRule>
    <cfRule type="colorScale" priority="7">
      <colorScale>
        <cfvo type="min" val="0"/>
        <cfvo type="max" val="0"/>
        <color rgb="FFFCFCFF"/>
        <color rgb="FF63BE7B"/>
      </colorScale>
    </cfRule>
    <cfRule type="colorScale" priority="8">
      <colorScale>
        <cfvo type="min" val="0"/>
        <cfvo type="max" val="0"/>
        <color rgb="FFFCFCFF"/>
        <color rgb="FF63BE7B"/>
      </colorScale>
    </cfRule>
    <cfRule type="colorScale" priority="9">
      <colorScale>
        <cfvo type="min" val="0"/>
        <cfvo type="max" val="0"/>
        <color rgb="FFFCFCFF"/>
        <color rgb="FF63BE7B"/>
      </colorScale>
    </cfRule>
    <cfRule type="colorScale" priority="10">
      <colorScale>
        <cfvo type="min" val="0"/>
        <cfvo type="max" val="0"/>
        <color rgb="FFFCFCFF"/>
        <color rgb="FF63BE7B"/>
      </colorScale>
    </cfRule>
  </conditionalFormatting>
  <conditionalFormatting sqref="E20:F20 E17">
    <cfRule type="colorScale" priority="11">
      <colorScale>
        <cfvo type="min" val="0"/>
        <cfvo type="max" val="0"/>
        <color rgb="FFFCFCFF"/>
        <color rgb="FF63BE7B"/>
      </colorScale>
    </cfRule>
    <cfRule type="colorScale" priority="12">
      <colorScale>
        <cfvo type="min" val="0"/>
        <cfvo type="max" val="0"/>
        <color rgb="FFFCFCFF"/>
        <color rgb="FF63BE7B"/>
      </colorScale>
    </cfRule>
  </conditionalFormatting>
  <conditionalFormatting sqref="E26:I26 E23:J23 E20:F20 E17 H14:L14 J17:L17 L20">
    <cfRule type="colorScale" priority="13">
      <colorScale>
        <cfvo type="min" val="0"/>
        <cfvo type="max" val="0"/>
        <color rgb="FFFCFCFF"/>
        <color rgb="FF63BE7B"/>
      </colorScale>
    </cfRule>
    <cfRule type="colorScale" priority="14">
      <colorScale>
        <cfvo type="min" val="0"/>
        <cfvo type="max" val="0"/>
        <color rgb="FFFCFCFF"/>
        <color rgb="FF63BE7B"/>
      </colorScale>
    </cfRule>
    <cfRule type="colorScale" priority="15">
      <colorScale>
        <cfvo type="min" val="0"/>
        <cfvo type="max" val="0"/>
        <color rgb="FFFCFCFF"/>
        <color rgb="FF63BE7B"/>
      </colorScale>
    </cfRule>
    <cfRule type="colorScale" priority="16">
      <colorScale>
        <cfvo type="min" val="0"/>
        <cfvo type="max" val="0"/>
        <color rgb="FFFCFCFF"/>
        <color rgb="FF63BE7B"/>
      </colorScale>
    </cfRule>
    <cfRule type="colorScale" priority="17">
      <colorScale>
        <cfvo type="min" val="0"/>
        <cfvo type="max" val="0"/>
        <color rgb="FFFCFCFF"/>
        <color rgb="FF63BE7B"/>
      </colorScale>
    </cfRule>
    <cfRule type="colorScale" priority="18">
      <colorScale>
        <cfvo type="min" val="0"/>
        <cfvo type="max" val="0"/>
        <color rgb="FFFCFCFF"/>
        <color rgb="FF63BE7B"/>
      </colorScale>
    </cfRule>
    <cfRule type="colorScale" priority="19">
      <colorScale>
        <cfvo type="min" val="0"/>
        <cfvo type="max" val="0"/>
        <color rgb="FFFCFCFF"/>
        <color rgb="FF63BE7B"/>
      </colorScale>
    </cfRule>
  </conditionalFormatting>
  <conditionalFormatting sqref="E26:I26 E23:J23 H14:L14 J17:L17 L20">
    <cfRule type="colorScale" priority="20">
      <colorScale>
        <cfvo type="min" val="0"/>
        <cfvo type="max" val="0"/>
        <color rgb="FFFCFCFF"/>
        <color rgb="FF63BE7B"/>
      </colorScale>
    </cfRule>
  </conditionalFormatting>
  <conditionalFormatting sqref="E26:I26 M26:O26">
    <cfRule type="colorScale" priority="21">
      <colorScale>
        <cfvo type="min" val="0"/>
        <cfvo type="max" val="0"/>
        <color rgb="FFFCFCFF"/>
        <color rgb="FF63BE7B"/>
      </colorScale>
    </cfRule>
    <cfRule type="colorScale" priority="22">
      <colorScale>
        <cfvo type="min" val="0"/>
        <cfvo type="max" val="0"/>
        <color rgb="FFFCFCFF"/>
        <color rgb="FF63BE7B"/>
      </colorScale>
    </cfRule>
  </conditionalFormatting>
  <conditionalFormatting sqref="E23:J23 M23:O23">
    <cfRule type="colorScale" priority="23">
      <colorScale>
        <cfvo type="min" val="0"/>
        <cfvo type="max" val="0"/>
        <color rgb="FFFCFCFF"/>
        <color rgb="FF63BE7B"/>
      </colorScale>
    </cfRule>
    <cfRule type="colorScale" priority="24">
      <colorScale>
        <cfvo type="min" val="0"/>
        <cfvo type="max" val="0"/>
        <color rgb="FFFCFCFF"/>
        <color rgb="FF63BE7B"/>
      </colorScale>
    </cfRule>
  </conditionalFormatting>
  <conditionalFormatting sqref="E23:J23">
    <cfRule type="colorScale" priority="25">
      <colorScale>
        <cfvo type="min" val="0"/>
        <cfvo type="max" val="0"/>
        <color rgb="FFFCFCFF"/>
        <color rgb="FF63BE7B"/>
      </colorScale>
    </cfRule>
  </conditionalFormatting>
  <conditionalFormatting sqref="E20:K20 M20:O20">
    <cfRule type="colorScale" priority="26">
      <colorScale>
        <cfvo type="min" val="0"/>
        <cfvo type="max" val="0"/>
        <color rgb="FFFCFCFF"/>
        <color rgb="FF63BE7B"/>
      </colorScale>
    </cfRule>
  </conditionalFormatting>
  <conditionalFormatting sqref="E20:K20 M20:P20">
    <cfRule type="colorScale" priority="27">
      <colorScale>
        <cfvo type="min" val="0"/>
        <cfvo type="max" val="0"/>
        <color rgb="FFFCFCFF"/>
        <color rgb="FF63BE7B"/>
      </colorScale>
    </cfRule>
  </conditionalFormatting>
  <conditionalFormatting sqref="E36:N37">
    <cfRule type="colorScale" priority="28">
      <colorScale>
        <cfvo type="min" val="0"/>
        <cfvo type="max" val="0"/>
        <color rgb="FFFCFCFF"/>
        <color rgb="FF63BE7B"/>
      </colorScale>
    </cfRule>
  </conditionalFormatting>
  <conditionalFormatting sqref="E11:O11">
    <cfRule type="colorScale" priority="29">
      <colorScale>
        <cfvo type="min" val="0"/>
        <cfvo type="max" val="0"/>
        <color rgb="FFFCFCFF"/>
        <color rgb="FF63BE7B"/>
      </colorScale>
    </cfRule>
  </conditionalFormatting>
  <conditionalFormatting sqref="E14:O14">
    <cfRule type="colorScale" priority="30">
      <colorScale>
        <cfvo type="min" val="0"/>
        <cfvo type="max" val="0"/>
        <color rgb="FFFCFCFF"/>
        <color rgb="FF63BE7B"/>
      </colorScale>
    </cfRule>
  </conditionalFormatting>
  <conditionalFormatting sqref="E17:O17 L20">
    <cfRule type="colorScale" priority="31">
      <colorScale>
        <cfvo type="min" val="0"/>
        <cfvo type="max" val="0"/>
        <color rgb="FFFCFCFF"/>
        <color rgb="FF63BE7B"/>
      </colorScale>
    </cfRule>
  </conditionalFormatting>
  <conditionalFormatting sqref="E23:O23">
    <cfRule type="colorScale" priority="32">
      <colorScale>
        <cfvo type="min" val="0"/>
        <cfvo type="max" val="0"/>
        <color rgb="FFFCFCFF"/>
        <color rgb="FF63BE7B"/>
      </colorScale>
    </cfRule>
  </conditionalFormatting>
  <conditionalFormatting sqref="E26:O26">
    <cfRule type="colorScale" priority="33">
      <colorScale>
        <cfvo type="min" val="0"/>
        <cfvo type="max" val="0"/>
        <color rgb="FFFCFCFF"/>
        <color rgb="FF63BE7B"/>
      </colorScale>
    </cfRule>
  </conditionalFormatting>
  <conditionalFormatting sqref="E29:O29">
    <cfRule type="colorScale" priority="34">
      <colorScale>
        <cfvo type="min" val="0"/>
        <cfvo type="max" val="0"/>
        <color rgb="FFFCFCFF"/>
        <color rgb="FF63BE7B"/>
      </colorScale>
    </cfRule>
  </conditionalFormatting>
  <conditionalFormatting sqref="E32:O32 E29:O29">
    <cfRule type="colorScale" priority="35">
      <colorScale>
        <cfvo type="min" val="0"/>
        <cfvo type="max" val="0"/>
        <color rgb="FFFCFCFF"/>
        <color rgb="FF63BE7B"/>
      </colorScale>
    </cfRule>
  </conditionalFormatting>
  <conditionalFormatting sqref="E32:O32">
    <cfRule type="colorScale" priority="36">
      <colorScale>
        <cfvo type="min" val="0"/>
        <cfvo type="max" val="0"/>
        <color rgb="FFFCFCFF"/>
        <color rgb="FF63BE7B"/>
      </colorScale>
    </cfRule>
  </conditionalFormatting>
  <conditionalFormatting sqref="E37:O37 E36:N36">
    <cfRule type="colorScale" priority="37">
      <colorScale>
        <cfvo type="min" val="0"/>
        <cfvo type="max" val="0"/>
        <color rgb="FFFCFCFF"/>
        <color rgb="FF63BE7B"/>
      </colorScale>
    </cfRule>
  </conditionalFormatting>
  <conditionalFormatting sqref="E17:P17 L20">
    <cfRule type="colorScale" priority="38">
      <colorScale>
        <cfvo type="min" val="0"/>
        <cfvo type="max" val="0"/>
        <color rgb="FFFCFCFF"/>
        <color rgb="FF63BE7B"/>
      </colorScale>
    </cfRule>
  </conditionalFormatting>
  <conditionalFormatting sqref="F17:I17 F14:G14 F11:L11">
    <cfRule type="colorScale" priority="39">
      <colorScale>
        <cfvo type="min" val="0"/>
        <cfvo type="max" val="0"/>
        <color rgb="FFFCFCFF"/>
        <color rgb="FF63BE7B"/>
      </colorScale>
    </cfRule>
  </conditionalFormatting>
  <conditionalFormatting sqref="G20">
    <cfRule type="colorScale" priority="40">
      <colorScale>
        <cfvo type="min" val="0"/>
        <cfvo type="max" val="0"/>
        <color rgb="FFFCFCFF"/>
        <color rgb="FF63BE7B"/>
      </colorScale>
    </cfRule>
  </conditionalFormatting>
  <conditionalFormatting sqref="H20:K20">
    <cfRule type="colorScale" priority="41">
      <colorScale>
        <cfvo type="min" val="0"/>
        <cfvo type="max" val="0"/>
        <color rgb="FFFCFCFF"/>
        <color rgb="FF63BE7B"/>
      </colorScale>
    </cfRule>
  </conditionalFormatting>
  <conditionalFormatting sqref="H14:O14">
    <cfRule type="colorScale" priority="42">
      <colorScale>
        <cfvo type="min" val="0"/>
        <cfvo type="max" val="0"/>
        <color rgb="FFFCFCFF"/>
        <color rgb="FF63BE7B"/>
      </colorScale>
    </cfRule>
    <cfRule type="colorScale" priority="43">
      <colorScale>
        <cfvo type="min" val="0"/>
        <cfvo type="max" val="0"/>
        <color rgb="FFFCFCFF"/>
        <color rgb="FF63BE7B"/>
      </colorScale>
    </cfRule>
  </conditionalFormatting>
  <conditionalFormatting sqref="J26:L26">
    <cfRule type="colorScale" priority="44">
      <colorScale>
        <cfvo type="min" val="0"/>
        <cfvo type="max" val="0"/>
        <color rgb="FFFCFCFF"/>
        <color rgb="FF63BE7B"/>
      </colorScale>
    </cfRule>
    <cfRule type="colorScale" priority="45">
      <colorScale>
        <cfvo type="min" val="0"/>
        <cfvo type="max" val="0"/>
        <color rgb="FFFCFCFF"/>
        <color rgb="FF63BE7B"/>
      </colorScale>
    </cfRule>
    <cfRule type="colorScale" priority="46">
      <colorScale>
        <cfvo type="min" val="0"/>
        <cfvo type="max" val="0"/>
        <color rgb="FFFCFCFF"/>
        <color rgb="FF63BE7B"/>
      </colorScale>
    </cfRule>
    <cfRule type="colorScale" priority="47">
      <colorScale>
        <cfvo type="min" val="0"/>
        <cfvo type="max" val="0"/>
        <color rgb="FFFCFCFF"/>
        <color rgb="FF63BE7B"/>
      </colorScale>
    </cfRule>
  </conditionalFormatting>
  <conditionalFormatting sqref="J17:O17 L20">
    <cfRule type="colorScale" priority="48">
      <colorScale>
        <cfvo type="min" val="0"/>
        <cfvo type="max" val="0"/>
        <color rgb="FFFCFCFF"/>
        <color rgb="FF63BE7B"/>
      </colorScale>
    </cfRule>
  </conditionalFormatting>
  <conditionalFormatting sqref="K23:L23">
    <cfRule type="colorScale" priority="49">
      <colorScale>
        <cfvo type="min" val="0"/>
        <cfvo type="max" val="0"/>
        <color rgb="FFFCFCFF"/>
        <color rgb="FF63BE7B"/>
      </colorScale>
    </cfRule>
    <cfRule type="colorScale" priority="50">
      <colorScale>
        <cfvo type="min" val="0"/>
        <cfvo type="max" val="0"/>
        <color rgb="FFFCFCFF"/>
        <color rgb="FF63BE7B"/>
      </colorScale>
    </cfRule>
    <cfRule type="colorScale" priority="51">
      <colorScale>
        <cfvo type="min" val="0"/>
        <cfvo type="max" val="0"/>
        <color rgb="FFFCFCFF"/>
        <color rgb="FF63BE7B"/>
      </colorScale>
    </cfRule>
  </conditionalFormatting>
  <conditionalFormatting sqref="M10:O11">
    <cfRule type="colorScale" priority="52">
      <colorScale>
        <cfvo type="min" val="0"/>
        <cfvo type="max" val="0"/>
        <color rgb="FFFCFCFF"/>
        <color rgb="FF63BE7B"/>
      </colorScale>
    </cfRule>
  </conditionalFormatting>
  <conditionalFormatting sqref="M11:O11 E11">
    <cfRule type="colorScale" priority="53">
      <colorScale>
        <cfvo type="min" val="0"/>
        <cfvo type="max" val="0"/>
        <color rgb="FFFCFCFF"/>
        <color rgb="FF63BE7B"/>
      </colorScale>
    </cfRule>
  </conditionalFormatting>
  <conditionalFormatting sqref="M11:O11">
    <cfRule type="colorScale" priority="54">
      <colorScale>
        <cfvo type="min" val="0"/>
        <cfvo type="max" val="0"/>
        <color rgb="FFFCFCFF"/>
        <color rgb="FF63BE7B"/>
      </colorScale>
    </cfRule>
  </conditionalFormatting>
  <conditionalFormatting sqref="M20:O20 E20:F20 E17">
    <cfRule type="colorScale" priority="55">
      <colorScale>
        <cfvo type="min" val="0"/>
        <cfvo type="max" val="0"/>
        <color rgb="FFFCFCFF"/>
        <color rgb="FF63BE7B"/>
      </colorScale>
    </cfRule>
  </conditionalFormatting>
  <conditionalFormatting sqref="M20:O20">
    <cfRule type="colorScale" priority="56">
      <colorScale>
        <cfvo type="min" val="0"/>
        <cfvo type="max" val="0"/>
        <color rgb="FFFCFCFF"/>
        <color rgb="FF63BE7B"/>
      </colorScale>
    </cfRule>
  </conditionalFormatting>
  <conditionalFormatting sqref="M23:O23">
    <cfRule type="colorScale" priority="57">
      <colorScale>
        <cfvo type="min" val="0"/>
        <cfvo type="max" val="0"/>
        <color rgb="FFFCFCFF"/>
        <color rgb="FF63BE7B"/>
      </colorScale>
    </cfRule>
  </conditionalFormatting>
  <conditionalFormatting sqref="M25:O26 M13:O14 M16:O17 M19:O20 M28:O29 M22:O23 M31:O32">
    <cfRule type="colorScale" priority="58">
      <colorScale>
        <cfvo type="min" val="0"/>
        <cfvo type="max" val="0"/>
        <color rgb="FFFCFCFF"/>
        <color rgb="FF63BE7B"/>
      </colorScale>
    </cfRule>
  </conditionalFormatting>
  <conditionalFormatting sqref="M26:O26 M14:O14 M17:O17 M20:O20 M29:O29 M23:O23 M32:O32">
    <cfRule type="colorScale" priority="59">
      <colorScale>
        <cfvo type="min" val="0"/>
        <cfvo type="max" val="0"/>
        <color rgb="FFFCFCFF"/>
        <color rgb="FF63BE7B"/>
      </colorScale>
    </cfRule>
  </conditionalFormatting>
  <conditionalFormatting sqref="M11:P11 E11 E14 E26:I26 E23:J23 E20:F20 E17 H14:L14 J17:L17 L20">
    <cfRule type="colorScale" priority="60">
      <colorScale>
        <cfvo type="min" val="0"/>
        <cfvo type="max" val="0"/>
        <color rgb="FFFCFCFF"/>
        <color rgb="FF63BE7B"/>
      </colorScale>
    </cfRule>
  </conditionalFormatting>
  <conditionalFormatting sqref="M11:T11 E11">
    <cfRule type="colorScale" priority="61">
      <colorScale>
        <cfvo type="min" val="0"/>
        <cfvo type="max" val="0"/>
        <color rgb="FFFCFCFF"/>
        <color rgb="FF63BE7B"/>
      </colorScale>
    </cfRule>
  </conditionalFormatting>
  <conditionalFormatting sqref="O36">
    <cfRule type="containsText" priority="62" operator="containsText" aboveAverage="0" equalAverage="0" bottom="0" percent="0" rank="0" text="ERRO" dxfId="23">
      <formula>NOT(ISERROR(SEARCH("ERRO",O36)))</formula>
    </cfRule>
    <cfRule type="containsText" priority="63" operator="containsText" aboveAverage="0" equalAverage="0" bottom="0" percent="0" rank="0" text="OK!" dxfId="24">
      <formula>NOT(ISERROR(SEARCH("OK!",O36)))</formula>
    </cfRule>
    <cfRule type="iconSet" priority="64">
      <iconSet iconSet="3TrafficLights1">
        <cfvo type="percent" val="0"/>
        <cfvo type="percent" val="33"/>
        <cfvo type="percent" val="67"/>
      </iconSet>
    </cfRule>
    <cfRule type="cellIs" priority="65" operator="equal" aboveAverage="0" equalAverage="0" bottom="0" percent="0" rank="0" text="" dxfId="25">
      <formula>"""OK!"""</formula>
    </cfRule>
    <cfRule type="cellIs" priority="66" operator="equal" aboveAverage="0" equalAverage="0" bottom="0" percent="0" rank="0" text="" dxfId="26">
      <formula>"""OK!"""</formula>
    </cfRule>
    <cfRule type="colorScale" priority="67">
      <colorScale>
        <cfvo type="min" val="0"/>
        <cfvo type="max" val="0"/>
        <color rgb="FFFFEF9C"/>
        <color rgb="FF63BE7B"/>
      </colorScale>
    </cfRule>
  </conditionalFormatting>
  <conditionalFormatting sqref="O35:P35">
    <cfRule type="containsText" priority="68" operator="containsText" aboveAverage="0" equalAverage="0" bottom="0" percent="0" rank="0" text="ERRO" dxfId="27">
      <formula>NOT(ISERROR(SEARCH("ERRO",O35)))</formula>
    </cfRule>
    <cfRule type="containsText" priority="69" operator="containsText" aboveAverage="0" equalAverage="0" bottom="0" percent="0" rank="0" text="OK!" dxfId="28">
      <formula>NOT(ISERROR(SEARCH("OK!",O35)))</formula>
    </cfRule>
    <cfRule type="iconSet" priority="70">
      <iconSet iconSet="3TrafficLights1">
        <cfvo type="percent" val="0"/>
        <cfvo type="percent" val="33"/>
        <cfvo type="percent" val="67"/>
      </iconSet>
    </cfRule>
    <cfRule type="cellIs" priority="71" operator="equal" aboveAverage="0" equalAverage="0" bottom="0" percent="0" rank="0" text="" dxfId="29">
      <formula>"""OK!"""</formula>
    </cfRule>
    <cfRule type="cellIs" priority="72" operator="equal" aboveAverage="0" equalAverage="0" bottom="0" percent="0" rank="0" text="" dxfId="30">
      <formula>"""OK!"""</formula>
    </cfRule>
    <cfRule type="colorScale" priority="73">
      <colorScale>
        <cfvo type="min" val="0"/>
        <cfvo type="max" val="0"/>
        <color rgb="FFFFEF9C"/>
        <color rgb="FF63BE7B"/>
      </colorScale>
    </cfRule>
  </conditionalFormatting>
  <conditionalFormatting sqref="P10:P11">
    <cfRule type="colorScale" priority="74">
      <colorScale>
        <cfvo type="min" val="0"/>
        <cfvo type="max" val="0"/>
        <color rgb="FFFCFCFF"/>
        <color rgb="FF63BE7B"/>
      </colorScale>
    </cfRule>
  </conditionalFormatting>
  <conditionalFormatting sqref="P11">
    <cfRule type="colorScale" priority="75">
      <colorScale>
        <cfvo type="min" val="0"/>
        <cfvo type="max" val="0"/>
        <color rgb="FFFCFCFF"/>
        <color rgb="FF63BE7B"/>
      </colorScale>
    </cfRule>
    <cfRule type="colorScale" priority="76">
      <colorScale>
        <cfvo type="min" val="0"/>
        <cfvo type="max" val="0"/>
        <color rgb="FFFCFCFF"/>
        <color rgb="FF63BE7B"/>
      </colorScale>
    </cfRule>
    <cfRule type="colorScale" priority="77">
      <colorScale>
        <cfvo type="min" val="0"/>
        <cfvo type="max" val="0"/>
        <color rgb="FFFCFCFF"/>
        <color rgb="FF63BE7B"/>
      </colorScale>
    </cfRule>
    <cfRule type="colorScale" priority="78">
      <colorScale>
        <cfvo type="min" val="0"/>
        <cfvo type="max" val="0"/>
        <color rgb="FFFCFCFF"/>
        <color rgb="FF63BE7B"/>
      </colorScale>
    </cfRule>
    <cfRule type="colorScale" priority="79">
      <colorScale>
        <cfvo type="min" val="0"/>
        <cfvo type="max" val="0"/>
        <color rgb="FFFCFCFF"/>
        <color rgb="FF63BE7B"/>
      </colorScale>
    </cfRule>
    <cfRule type="colorScale" priority="80">
      <colorScale>
        <cfvo type="min" val="0"/>
        <cfvo type="max" val="0"/>
        <color rgb="FFFCFCFF"/>
        <color rgb="FF63BE7B"/>
      </colorScale>
    </cfRule>
  </conditionalFormatting>
  <conditionalFormatting sqref="P14">
    <cfRule type="colorScale" priority="81">
      <colorScale>
        <cfvo type="min" val="0"/>
        <cfvo type="max" val="0"/>
        <color rgb="FFFCFCFF"/>
        <color rgb="FF63BE7B"/>
      </colorScale>
    </cfRule>
    <cfRule type="colorScale" priority="82">
      <colorScale>
        <cfvo type="min" val="0"/>
        <cfvo type="max" val="0"/>
        <color rgb="FFFCFCFF"/>
        <color rgb="FF63BE7B"/>
      </colorScale>
    </cfRule>
    <cfRule type="colorScale" priority="83">
      <colorScale>
        <cfvo type="min" val="0"/>
        <cfvo type="max" val="0"/>
        <color rgb="FFFCFCFF"/>
        <color rgb="FF63BE7B"/>
      </colorScale>
    </cfRule>
    <cfRule type="colorScale" priority="84">
      <colorScale>
        <cfvo type="min" val="0"/>
        <cfvo type="max" val="0"/>
        <color rgb="FFFCFCFF"/>
        <color rgb="FF63BE7B"/>
      </colorScale>
    </cfRule>
    <cfRule type="colorScale" priority="85">
      <colorScale>
        <cfvo type="min" val="0"/>
        <cfvo type="max" val="0"/>
        <color rgb="FFFCFCFF"/>
        <color rgb="FF63BE7B"/>
      </colorScale>
    </cfRule>
  </conditionalFormatting>
  <conditionalFormatting sqref="P25:P26 P13:P14 P16:P17 P19:P20 P28:P29 P22:P23 P31:P32">
    <cfRule type="colorScale" priority="86">
      <colorScale>
        <cfvo type="min" val="0"/>
        <cfvo type="max" val="0"/>
        <color rgb="FFFCFCFF"/>
        <color rgb="FF63BE7B"/>
      </colorScale>
    </cfRule>
  </conditionalFormatting>
  <conditionalFormatting sqref="P17 P26 P14 P20 P29 P23 P32">
    <cfRule type="colorScale" priority="87">
      <colorScale>
        <cfvo type="min" val="0"/>
        <cfvo type="max" val="0"/>
        <color rgb="FFFCFCFF"/>
        <color rgb="FF63BE7B"/>
      </colorScale>
    </cfRule>
  </conditionalFormatting>
  <conditionalFormatting sqref="Q10:Q11">
    <cfRule type="colorScale" priority="88">
      <colorScale>
        <cfvo type="min" val="0"/>
        <cfvo type="max" val="0"/>
        <color rgb="FFFCFCFF"/>
        <color rgb="FF63BE7B"/>
      </colorScale>
    </cfRule>
  </conditionalFormatting>
  <conditionalFormatting sqref="Q11">
    <cfRule type="colorScale" priority="89">
      <colorScale>
        <cfvo type="min" val="0"/>
        <cfvo type="max" val="0"/>
        <color rgb="FFFCFCFF"/>
        <color rgb="FF63BE7B"/>
      </colorScale>
    </cfRule>
  </conditionalFormatting>
  <conditionalFormatting sqref="Q25:Q26 Q13:Q14 Q16:Q17 Q19:Q20 Q28:Q29 Q22:Q23 Q31:Q32">
    <cfRule type="colorScale" priority="90">
      <colorScale>
        <cfvo type="min" val="0"/>
        <cfvo type="max" val="0"/>
        <color rgb="FFFCFCFF"/>
        <color rgb="FF63BE7B"/>
      </colorScale>
    </cfRule>
  </conditionalFormatting>
  <conditionalFormatting sqref="Q17 Q26 Q14 Q20 Q29 Q23 Q32">
    <cfRule type="colorScale" priority="91">
      <colorScale>
        <cfvo type="min" val="0"/>
        <cfvo type="max" val="0"/>
        <color rgb="FFFCFCFF"/>
        <color rgb="FF63BE7B"/>
      </colorScale>
    </cfRule>
  </conditionalFormatting>
  <conditionalFormatting sqref="Q1:R8">
    <cfRule type="colorScale" priority="92">
      <colorScale>
        <cfvo type="min" val="0"/>
        <cfvo type="max" val="0"/>
        <color rgb="FFFCFCFF"/>
        <color rgb="FF63BE7B"/>
      </colorScale>
    </cfRule>
    <cfRule type="colorScale" priority="93">
      <colorScale>
        <cfvo type="min" val="0"/>
        <cfvo type="max" val="0"/>
        <color rgb="FFFCFCFF"/>
        <color rgb="FF63BE7B"/>
      </colorScale>
    </cfRule>
    <cfRule type="colorScale" priority="94">
      <colorScale>
        <cfvo type="min" val="0"/>
        <cfvo type="max" val="0"/>
        <color rgb="FFFCFCFF"/>
        <color rgb="FF63BE7B"/>
      </colorScale>
    </cfRule>
    <cfRule type="colorScale" priority="95">
      <colorScale>
        <cfvo type="min" val="0"/>
        <cfvo type="max" val="0"/>
        <color rgb="FFFCFCFF"/>
        <color rgb="FF63BE7B"/>
      </colorScale>
    </cfRule>
    <cfRule type="colorScale" priority="96">
      <colorScale>
        <cfvo type="min" val="0"/>
        <cfvo type="max" val="0"/>
        <color rgb="FFFCFCFF"/>
        <color rgb="FF63BE7B"/>
      </colorScale>
    </cfRule>
    <cfRule type="colorScale" priority="97">
      <colorScale>
        <cfvo type="min" val="0"/>
        <cfvo type="max" val="0"/>
        <color rgb="FFFCFCFF"/>
        <color rgb="FF63BE7B"/>
      </colorScale>
    </cfRule>
    <cfRule type="colorScale" priority="98">
      <colorScale>
        <cfvo type="min" val="0"/>
        <cfvo type="max" val="0"/>
        <color rgb="FFFCFCFF"/>
        <color rgb="FF63BE7B"/>
      </colorScale>
    </cfRule>
  </conditionalFormatting>
  <conditionalFormatting sqref="Q11:S11 M11:O11 E11">
    <cfRule type="colorScale" priority="99">
      <colorScale>
        <cfvo type="min" val="0"/>
        <cfvo type="max" val="0"/>
        <color rgb="FFFCFCFF"/>
        <color rgb="FF63BE7B"/>
      </colorScale>
    </cfRule>
  </conditionalFormatting>
  <conditionalFormatting sqref="Q11:S11">
    <cfRule type="colorScale" priority="100">
      <colorScale>
        <cfvo type="min" val="0"/>
        <cfvo type="max" val="0"/>
        <color rgb="FFFCFCFF"/>
        <color rgb="FF63BE7B"/>
      </colorScale>
    </cfRule>
    <cfRule type="colorScale" priority="101">
      <colorScale>
        <cfvo type="min" val="0"/>
        <cfvo type="max" val="0"/>
        <color rgb="FFFCFCFF"/>
        <color rgb="FF63BE7B"/>
      </colorScale>
    </cfRule>
  </conditionalFormatting>
  <conditionalFormatting sqref="Q14:S14">
    <cfRule type="colorScale" priority="102">
      <colorScale>
        <cfvo type="min" val="0"/>
        <cfvo type="max" val="0"/>
        <color rgb="FFFCFCFF"/>
        <color rgb="FF63BE7B"/>
      </colorScale>
    </cfRule>
  </conditionalFormatting>
  <conditionalFormatting sqref="Q26:S26 Q14:S14 Q17 S17 R18 Q20:S20 Q29:S29 Q23:S23 Q32:S32 E32:O32 E29:O29 F11:L11 F14:O14 E17:O17 E20:O20 E23:O23 E26:O26">
    <cfRule type="colorScale" priority="103">
      <colorScale>
        <cfvo type="min" val="0"/>
        <cfvo type="max" val="0"/>
        <color rgb="FFFCFCFF"/>
        <color rgb="FF63BE7B"/>
      </colorScale>
    </cfRule>
  </conditionalFormatting>
  <conditionalFormatting sqref="Q26:S26 Q14:S14 Q17 S17 R18 Q20:S20 Q29:S29 Q23:S23 Q32:S32">
    <cfRule type="colorScale" priority="104">
      <colorScale>
        <cfvo type="min" val="0"/>
        <cfvo type="max" val="0"/>
        <color rgb="FFFCFCFF"/>
        <color rgb="FF63BE7B"/>
      </colorScale>
    </cfRule>
  </conditionalFormatting>
  <conditionalFormatting sqref="Q11:T11 M11:O11 D11:E11">
    <cfRule type="colorScale" priority="105">
      <colorScale>
        <cfvo type="min" val="0"/>
        <cfvo type="max" val="0"/>
        <color rgb="FFFCFCFF"/>
        <color rgb="FF63BE7B"/>
      </colorScale>
    </cfRule>
  </conditionalFormatting>
  <conditionalFormatting sqref="Q11:T11 M11:O11 E11">
    <cfRule type="colorScale" priority="106">
      <colorScale>
        <cfvo type="min" val="0"/>
        <cfvo type="max" val="0"/>
        <color rgb="FFFCFCFF"/>
        <color rgb="FF63BE7B"/>
      </colorScale>
    </cfRule>
  </conditionalFormatting>
  <conditionalFormatting sqref="Q26:T26 Q14:T14 Q17 S17:T17 R18 Q20:T20 Q29:T29 Q23:T23 Q32:T32 E32:O32 E29:O29 F11:L11 F14:O14 E17:O17 E20:O20 E23:O23 E26:O26">
    <cfRule type="colorScale" priority="107">
      <colorScale>
        <cfvo type="min" val="0"/>
        <cfvo type="max" val="0"/>
        <color rgb="FFFCFCFF"/>
        <color rgb="FF63BE7B"/>
      </colorScale>
    </cfRule>
    <cfRule type="colorScale" priority="108">
      <colorScale>
        <cfvo type="min" val="0"/>
        <cfvo type="max" val="0"/>
        <color rgb="FFFCFCFF"/>
        <color rgb="FF63BE7B"/>
      </colorScale>
    </cfRule>
  </conditionalFormatting>
  <conditionalFormatting sqref="R11:T11 E11">
    <cfRule type="colorScale" priority="109">
      <colorScale>
        <cfvo type="min" val="0"/>
        <cfvo type="max" val="0"/>
        <color rgb="FFFCFCFF"/>
        <color rgb="FF63BE7B"/>
      </colorScale>
    </cfRule>
  </conditionalFormatting>
  <conditionalFormatting sqref="R26:T26 R14:T14 S17:T17 R18 R20:T20 R29:T29 R23:T23 R32:T32 E32:L32 E29:L29 F11:L11 F14:L14 E17:L17 E20:L20 E23:L23 E26:L26">
    <cfRule type="colorScale" priority="110">
      <colorScale>
        <cfvo type="min" val="0"/>
        <cfvo type="max" val="0"/>
        <color rgb="FFFCFCFF"/>
        <color rgb="FF63BE7B"/>
      </colorScale>
    </cfRule>
  </conditionalFormatting>
  <conditionalFormatting sqref="S36:S37 E36:L37">
    <cfRule type="colorScale" priority="111">
      <colorScale>
        <cfvo type="min" val="0"/>
        <cfvo type="max" val="0"/>
        <color rgb="FFFCFCFF"/>
        <color rgb="FF63BE7B"/>
      </colorScale>
    </cfRule>
  </conditionalFormatting>
  <conditionalFormatting sqref="S17:T17 R18 E32:T32 E29:T29 F11:L11 F14:T14 E17:Q17 E20:T20 E23:T23 E26:T26">
    <cfRule type="colorScale" priority="112">
      <colorScale>
        <cfvo type="min" val="0"/>
        <cfvo type="max" val="0"/>
        <color rgb="FFFCFCFF"/>
        <color rgb="FF63BE7B"/>
      </colorScale>
    </cfRule>
  </conditionalFormatting>
  <conditionalFormatting sqref="S36:T36 S37 E36:L37">
    <cfRule type="colorScale" priority="113">
      <colorScale>
        <cfvo type="min" val="0"/>
        <cfvo type="max" val="0"/>
        <color rgb="FFFCFCFF"/>
        <color rgb="FF63BE7B"/>
      </colorScale>
    </cfRule>
  </conditionalFormatting>
  <conditionalFormatting sqref="T37">
    <cfRule type="containsText" priority="114" operator="containsText" aboveAverage="0" equalAverage="0" bottom="0" percent="0" rank="0" text="ERRO" dxfId="31">
      <formula>NOT(ISERROR(SEARCH("ERRO",T37)))</formula>
    </cfRule>
    <cfRule type="containsText" priority="115" operator="containsText" aboveAverage="0" equalAverage="0" bottom="0" percent="0" rank="0" text="OK!" dxfId="32">
      <formula>NOT(ISERROR(SEARCH("OK!",T37)))</formula>
    </cfRule>
    <cfRule type="iconSet" priority="116">
      <iconSet iconSet="3TrafficLights1">
        <cfvo type="percent" val="0"/>
        <cfvo type="percent" val="33"/>
        <cfvo type="percent" val="67"/>
      </iconSet>
    </cfRule>
    <cfRule type="cellIs" priority="117" operator="equal" aboveAverage="0" equalAverage="0" bottom="0" percent="0" rank="0" text="" dxfId="33">
      <formula>"""OK!"""</formula>
    </cfRule>
    <cfRule type="cellIs" priority="118" operator="equal" aboveAverage="0" equalAverage="0" bottom="0" percent="0" rank="0" text="" dxfId="34">
      <formula>"""OK!"""</formula>
    </cfRule>
    <cfRule type="colorScale" priority="119">
      <colorScale>
        <cfvo type="min" val="0"/>
        <cfvo type="max" val="0"/>
        <color rgb="FFFFEF9C"/>
        <color rgb="FF63BE7B"/>
      </colorScale>
    </cfRule>
  </conditionalFormatting>
  <conditionalFormatting sqref="U11">
    <cfRule type="containsText" priority="120" operator="containsText" aboveAverage="0" equalAverage="0" bottom="0" percent="0" rank="0" text="ERRO" dxfId="35">
      <formula>NOT(ISERROR(SEARCH("ERRO",U11)))</formula>
    </cfRule>
    <cfRule type="containsText" priority="121" operator="containsText" aboveAverage="0" equalAverage="0" bottom="0" percent="0" rank="0" text="OK!" dxfId="36">
      <formula>NOT(ISERROR(SEARCH("OK!",U11)))</formula>
    </cfRule>
    <cfRule type="iconSet" priority="122">
      <iconSet iconSet="3TrafficLights1">
        <cfvo type="percent" val="0"/>
        <cfvo type="percent" val="33"/>
        <cfvo type="percent" val="67"/>
      </iconSet>
    </cfRule>
    <cfRule type="cellIs" priority="123" operator="equal" aboveAverage="0" equalAverage="0" bottom="0" percent="0" rank="0" text="" dxfId="37">
      <formula>"""OK!"""</formula>
    </cfRule>
    <cfRule type="cellIs" priority="124" operator="equal" aboveAverage="0" equalAverage="0" bottom="0" percent="0" rank="0" text="" dxfId="38">
      <formula>"""OK!"""</formula>
    </cfRule>
    <cfRule type="colorScale" priority="125">
      <colorScale>
        <cfvo type="min" val="0"/>
        <cfvo type="max" val="0"/>
        <color rgb="FFFFEF9C"/>
        <color rgb="FF63BE7B"/>
      </colorScale>
    </cfRule>
  </conditionalFormatting>
  <conditionalFormatting sqref="U14 U17 U20 U23 U26 U29 U32">
    <cfRule type="containsText" priority="126" operator="containsText" aboveAverage="0" equalAverage="0" bottom="0" percent="0" rank="0" text="ERRO" dxfId="39">
      <formula>NOT(ISERROR(SEARCH("ERRO",U14)))</formula>
    </cfRule>
    <cfRule type="containsText" priority="127" operator="containsText" aboveAverage="0" equalAverage="0" bottom="0" percent="0" rank="0" text="OK!" dxfId="40">
      <formula>NOT(ISERROR(SEARCH("OK!",U14)))</formula>
    </cfRule>
    <cfRule type="cellIs" priority="128" operator="equal" aboveAverage="0" equalAverage="0" bottom="0" percent="0" rank="0" text="" dxfId="41">
      <formula>"""OK!"""</formula>
    </cfRule>
    <cfRule type="cellIs" priority="129" operator="equal" aboveAverage="0" equalAverage="0" bottom="0" percent="0" rank="0" text="" dxfId="42">
      <formula>"""OK!"""</formula>
    </cfRule>
  </conditionalFormatting>
  <conditionalFormatting sqref="U26 U14 U17 U20 U29 U23 U32">
    <cfRule type="iconSet" priority="130">
      <iconSet iconSet="3TrafficLights1">
        <cfvo type="percent" val="0"/>
        <cfvo type="percent" val="33"/>
        <cfvo type="percent" val="67"/>
      </iconSet>
    </cfRule>
    <cfRule type="colorScale" priority="131">
      <colorScale>
        <cfvo type="min" val="0"/>
        <cfvo type="max" val="0"/>
        <color rgb="FFFFEF9C"/>
        <color rgb="FF63BE7B"/>
      </colorScale>
    </cfRule>
  </conditionalFormatting>
  <printOptions headings="false" gridLines="false" gridLinesSet="true" horizontalCentered="true" verticalCentered="true"/>
  <pageMargins left="0.236111111111111" right="0.236111111111111" top="0.747916666666667" bottom="0.748611111111111" header="0.511811023622047" footer="0.315277777777778"/>
  <pageSetup paperSize="9" scale="100" fitToWidth="1" fitToHeight="0" pageOrder="downThenOver" orientation="landscape" blackAndWhite="false" draft="false" cellComments="none" firstPageNumber="22" useFirstPageNumber="true" horizontalDpi="300" verticalDpi="300" copies="1"/>
  <headerFooter differentFirst="false" differentOddEven="false">
    <oddHeader/>
    <oddFooter>&amp;C&amp;P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E2F0D9"/>
    <pageSetUpPr fitToPage="false"/>
  </sheetPr>
  <dimension ref="A1:L232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H217" activeCellId="0" sqref="H217"/>
    </sheetView>
  </sheetViews>
  <sheetFormatPr defaultColWidth="8.6875" defaultRowHeight="15" zeroHeight="false" outlineLevelRow="0" outlineLevelCol="0"/>
  <cols>
    <col collapsed="false" customWidth="true" hidden="false" outlineLevel="0" max="1" min="1" style="3" width="6.28"/>
    <col collapsed="false" customWidth="true" hidden="false" outlineLevel="0" max="2" min="2" style="0" width="9.29"/>
    <col collapsed="false" customWidth="true" hidden="false" outlineLevel="0" max="3" min="3" style="0" width="29.71"/>
    <col collapsed="false" customWidth="true" hidden="false" outlineLevel="0" max="4" min="4" style="0" width="7.86"/>
    <col collapsed="false" customWidth="true" hidden="false" outlineLevel="0" max="5" min="5" style="0" width="7.15"/>
    <col collapsed="false" customWidth="true" hidden="false" outlineLevel="0" max="6" min="6" style="0" width="9.42"/>
    <col collapsed="false" customWidth="true" hidden="false" outlineLevel="0" max="7" min="7" style="0" width="8.86"/>
    <col collapsed="false" customWidth="true" hidden="false" outlineLevel="0" max="9" min="8" style="0" width="7.15"/>
    <col collapsed="false" customWidth="true" hidden="false" outlineLevel="0" max="10" min="10" style="0" width="12.42"/>
    <col collapsed="false" customWidth="true" hidden="false" outlineLevel="0" max="11" min="11" style="0" width="13.43"/>
    <col collapsed="false" customWidth="true" hidden="false" outlineLevel="0" max="12" min="12" style="0" width="10.71"/>
    <col collapsed="false" customWidth="true" hidden="false" outlineLevel="0" max="81" min="13" style="0" width="8.86"/>
    <col collapsed="false" customWidth="true" hidden="false" outlineLevel="0" max="257" min="257" style="0" width="6.28"/>
    <col collapsed="false" customWidth="true" hidden="false" outlineLevel="0" max="258" min="258" style="0" width="9.29"/>
    <col collapsed="false" customWidth="true" hidden="false" outlineLevel="0" max="259" min="259" style="0" width="29.71"/>
    <col collapsed="false" customWidth="true" hidden="false" outlineLevel="0" max="260" min="260" style="0" width="7.86"/>
    <col collapsed="false" customWidth="true" hidden="false" outlineLevel="0" max="261" min="261" style="0" width="7.15"/>
    <col collapsed="false" customWidth="true" hidden="false" outlineLevel="0" max="262" min="262" style="0" width="9.42"/>
    <col collapsed="false" customWidth="true" hidden="false" outlineLevel="0" max="263" min="263" style="0" width="8.86"/>
    <col collapsed="false" customWidth="true" hidden="false" outlineLevel="0" max="265" min="264" style="0" width="7.15"/>
    <col collapsed="false" customWidth="true" hidden="false" outlineLevel="0" max="266" min="266" style="0" width="12.42"/>
    <col collapsed="false" customWidth="true" hidden="false" outlineLevel="0" max="267" min="267" style="0" width="13.43"/>
    <col collapsed="false" customWidth="true" hidden="false" outlineLevel="0" max="337" min="268" style="0" width="8.86"/>
    <col collapsed="false" customWidth="true" hidden="false" outlineLevel="0" max="513" min="513" style="0" width="6.28"/>
    <col collapsed="false" customWidth="true" hidden="false" outlineLevel="0" max="514" min="514" style="0" width="9.29"/>
    <col collapsed="false" customWidth="true" hidden="false" outlineLevel="0" max="515" min="515" style="0" width="29.71"/>
    <col collapsed="false" customWidth="true" hidden="false" outlineLevel="0" max="516" min="516" style="0" width="7.86"/>
    <col collapsed="false" customWidth="true" hidden="false" outlineLevel="0" max="517" min="517" style="0" width="7.15"/>
    <col collapsed="false" customWidth="true" hidden="false" outlineLevel="0" max="518" min="518" style="0" width="9.42"/>
    <col collapsed="false" customWidth="true" hidden="false" outlineLevel="0" max="519" min="519" style="0" width="8.86"/>
    <col collapsed="false" customWidth="true" hidden="false" outlineLevel="0" max="521" min="520" style="0" width="7.15"/>
    <col collapsed="false" customWidth="true" hidden="false" outlineLevel="0" max="522" min="522" style="0" width="12.42"/>
    <col collapsed="false" customWidth="true" hidden="false" outlineLevel="0" max="523" min="523" style="0" width="13.43"/>
    <col collapsed="false" customWidth="true" hidden="false" outlineLevel="0" max="593" min="524" style="0" width="8.86"/>
    <col collapsed="false" customWidth="true" hidden="false" outlineLevel="0" max="769" min="769" style="0" width="6.28"/>
    <col collapsed="false" customWidth="true" hidden="false" outlineLevel="0" max="770" min="770" style="0" width="9.29"/>
    <col collapsed="false" customWidth="true" hidden="false" outlineLevel="0" max="771" min="771" style="0" width="29.71"/>
    <col collapsed="false" customWidth="true" hidden="false" outlineLevel="0" max="772" min="772" style="0" width="7.86"/>
    <col collapsed="false" customWidth="true" hidden="false" outlineLevel="0" max="773" min="773" style="0" width="7.15"/>
    <col collapsed="false" customWidth="true" hidden="false" outlineLevel="0" max="774" min="774" style="0" width="9.42"/>
    <col collapsed="false" customWidth="true" hidden="false" outlineLevel="0" max="775" min="775" style="0" width="8.86"/>
    <col collapsed="false" customWidth="true" hidden="false" outlineLevel="0" max="777" min="776" style="0" width="7.15"/>
    <col collapsed="false" customWidth="true" hidden="false" outlineLevel="0" max="778" min="778" style="0" width="12.42"/>
    <col collapsed="false" customWidth="true" hidden="false" outlineLevel="0" max="779" min="779" style="0" width="13.43"/>
    <col collapsed="false" customWidth="true" hidden="false" outlineLevel="0" max="849" min="780" style="0" width="8.86"/>
  </cols>
  <sheetData>
    <row r="1" customFormat="false" ht="24" hidden="false" customHeight="true" outlineLevel="0" collapsed="false">
      <c r="A1" s="168" t="s">
        <v>328</v>
      </c>
      <c r="B1" s="169" t="n">
        <v>310001</v>
      </c>
      <c r="C1" s="170" t="s">
        <v>165</v>
      </c>
      <c r="D1" s="170"/>
      <c r="E1" s="170"/>
      <c r="F1" s="170"/>
      <c r="G1" s="170"/>
      <c r="H1" s="170"/>
      <c r="I1" s="170"/>
      <c r="J1" s="170"/>
      <c r="L1" s="171"/>
    </row>
    <row r="2" customFormat="false" ht="15.75" hidden="false" customHeight="true" outlineLevel="0" collapsed="false">
      <c r="A2" s="172" t="s">
        <v>329</v>
      </c>
      <c r="B2" s="172"/>
      <c r="C2" s="173" t="s">
        <v>330</v>
      </c>
      <c r="D2" s="173"/>
      <c r="E2" s="173"/>
      <c r="F2" s="173"/>
      <c r="G2" s="174" t="s">
        <v>331</v>
      </c>
      <c r="H2" s="175" t="s">
        <v>93</v>
      </c>
      <c r="I2" s="176" t="s">
        <v>332</v>
      </c>
      <c r="J2" s="176"/>
    </row>
    <row r="3" customFormat="false" ht="15" hidden="false" customHeight="true" outlineLevel="0" collapsed="false">
      <c r="A3" s="177" t="s">
        <v>333</v>
      </c>
      <c r="B3" s="178" t="s">
        <v>334</v>
      </c>
      <c r="C3" s="178" t="s">
        <v>335</v>
      </c>
      <c r="D3" s="179" t="s">
        <v>336</v>
      </c>
      <c r="E3" s="180" t="s">
        <v>337</v>
      </c>
      <c r="F3" s="180"/>
      <c r="G3" s="180"/>
      <c r="H3" s="181" t="s">
        <v>338</v>
      </c>
      <c r="I3" s="181"/>
      <c r="J3" s="181"/>
    </row>
    <row r="4" customFormat="false" ht="15" hidden="false" customHeight="false" outlineLevel="0" collapsed="false">
      <c r="A4" s="177"/>
      <c r="B4" s="178"/>
      <c r="C4" s="178"/>
      <c r="D4" s="179"/>
      <c r="E4" s="182" t="s">
        <v>339</v>
      </c>
      <c r="F4" s="182" t="s">
        <v>340</v>
      </c>
      <c r="G4" s="182" t="s">
        <v>341</v>
      </c>
      <c r="H4" s="182" t="s">
        <v>340</v>
      </c>
      <c r="I4" s="182" t="s">
        <v>341</v>
      </c>
      <c r="J4" s="183" t="s">
        <v>342</v>
      </c>
    </row>
    <row r="5" customFormat="false" ht="15" hidden="false" customHeight="false" outlineLevel="0" collapsed="false">
      <c r="A5" s="184"/>
      <c r="B5" s="185"/>
      <c r="C5" s="186"/>
      <c r="D5" s="187"/>
      <c r="E5" s="188"/>
      <c r="F5" s="188"/>
      <c r="G5" s="188"/>
      <c r="H5" s="187"/>
      <c r="I5" s="187"/>
      <c r="J5" s="189"/>
    </row>
    <row r="6" customFormat="false" ht="15" hidden="false" customHeight="false" outlineLevel="0" collapsed="false">
      <c r="A6" s="190" t="s">
        <v>343</v>
      </c>
      <c r="B6" s="190"/>
      <c r="C6" s="190"/>
      <c r="D6" s="190"/>
      <c r="E6" s="190"/>
      <c r="F6" s="190"/>
      <c r="G6" s="190"/>
      <c r="H6" s="190"/>
      <c r="I6" s="190"/>
      <c r="J6" s="191" t="n">
        <f aca="false">SUM(J4:J5)</f>
        <v>0</v>
      </c>
    </row>
    <row r="7" customFormat="false" ht="22.5" hidden="false" customHeight="true" outlineLevel="0" collapsed="false">
      <c r="A7" s="192" t="s">
        <v>333</v>
      </c>
      <c r="B7" s="193" t="s">
        <v>334</v>
      </c>
      <c r="C7" s="194" t="s">
        <v>344</v>
      </c>
      <c r="D7" s="194" t="s">
        <v>345</v>
      </c>
      <c r="E7" s="194" t="s">
        <v>30</v>
      </c>
      <c r="F7" s="195" t="s">
        <v>346</v>
      </c>
      <c r="G7" s="195" t="s">
        <v>347</v>
      </c>
      <c r="H7" s="196" t="s">
        <v>348</v>
      </c>
      <c r="I7" s="196"/>
      <c r="J7" s="197" t="s">
        <v>349</v>
      </c>
    </row>
    <row r="8" customFormat="false" ht="15" hidden="false" customHeight="false" outlineLevel="0" collapsed="false">
      <c r="A8" s="198" t="s">
        <v>87</v>
      </c>
      <c r="B8" s="199" t="s">
        <v>350</v>
      </c>
      <c r="C8" s="186" t="s">
        <v>351</v>
      </c>
      <c r="D8" s="199" t="s">
        <v>63</v>
      </c>
      <c r="E8" s="187" t="n">
        <v>1</v>
      </c>
      <c r="F8" s="200"/>
      <c r="G8" s="201"/>
      <c r="H8" s="200" t="n">
        <f aca="false">F8*(1+G8)</f>
        <v>0</v>
      </c>
      <c r="I8" s="200"/>
      <c r="J8" s="202" t="n">
        <f aca="false">ROUND(H8*E8,2)</f>
        <v>0</v>
      </c>
    </row>
    <row r="9" customFormat="false" ht="22.5" hidden="false" customHeight="false" outlineLevel="0" collapsed="false">
      <c r="A9" s="203" t="s">
        <v>36</v>
      </c>
      <c r="B9" s="204" t="n">
        <v>20060</v>
      </c>
      <c r="C9" s="205" t="s">
        <v>352</v>
      </c>
      <c r="D9" s="204" t="s">
        <v>63</v>
      </c>
      <c r="E9" s="206" t="n">
        <v>0.2</v>
      </c>
      <c r="F9" s="207"/>
      <c r="G9" s="208"/>
      <c r="H9" s="207" t="n">
        <f aca="false">F9*(1+G9)</f>
        <v>0</v>
      </c>
      <c r="I9" s="207"/>
      <c r="J9" s="209" t="n">
        <f aca="false">ROUND(H9*E9,2)</f>
        <v>0</v>
      </c>
    </row>
    <row r="10" customFormat="false" ht="15" hidden="false" customHeight="false" outlineLevel="0" collapsed="false">
      <c r="A10" s="210" t="s">
        <v>87</v>
      </c>
      <c r="B10" s="211" t="s">
        <v>353</v>
      </c>
      <c r="C10" s="212" t="s">
        <v>354</v>
      </c>
      <c r="D10" s="211" t="s">
        <v>63</v>
      </c>
      <c r="E10" s="213" t="n">
        <v>1</v>
      </c>
      <c r="F10" s="214"/>
      <c r="G10" s="215"/>
      <c r="H10" s="214" t="n">
        <f aca="false">F10*(1+G10)</f>
        <v>0</v>
      </c>
      <c r="I10" s="214"/>
      <c r="J10" s="216" t="n">
        <f aca="false">ROUND(H10*E10,2)</f>
        <v>0</v>
      </c>
    </row>
    <row r="11" customFormat="false" ht="15" hidden="false" customHeight="false" outlineLevel="0" collapsed="false">
      <c r="A11" s="190" t="s">
        <v>355</v>
      </c>
      <c r="B11" s="190"/>
      <c r="C11" s="190"/>
      <c r="D11" s="190"/>
      <c r="E11" s="190"/>
      <c r="F11" s="190"/>
      <c r="G11" s="190"/>
      <c r="H11" s="190"/>
      <c r="I11" s="190"/>
      <c r="J11" s="217" t="n">
        <f aca="false">SUM(J7:J10)</f>
        <v>0</v>
      </c>
      <c r="L11" s="218"/>
    </row>
    <row r="12" customFormat="false" ht="15" hidden="false" customHeight="false" outlineLevel="0" collapsed="false">
      <c r="A12" s="219" t="s">
        <v>356</v>
      </c>
      <c r="B12" s="219"/>
      <c r="C12" s="219"/>
      <c r="D12" s="219"/>
      <c r="E12" s="219"/>
      <c r="F12" s="219"/>
      <c r="G12" s="219"/>
      <c r="H12" s="219"/>
      <c r="I12" s="220" t="n">
        <v>0.05</v>
      </c>
      <c r="J12" s="221" t="n">
        <f aca="false">ROUND(J11*I12,2)</f>
        <v>0</v>
      </c>
    </row>
    <row r="13" customFormat="false" ht="15" hidden="false" customHeight="false" outlineLevel="0" collapsed="false">
      <c r="A13" s="222" t="s">
        <v>357</v>
      </c>
      <c r="B13" s="222"/>
      <c r="C13" s="222"/>
      <c r="D13" s="222"/>
      <c r="E13" s="222"/>
      <c r="F13" s="222"/>
      <c r="G13" s="222"/>
      <c r="H13" s="222"/>
      <c r="I13" s="222"/>
      <c r="J13" s="140" t="n">
        <v>1</v>
      </c>
    </row>
    <row r="14" customFormat="false" ht="15" hidden="false" customHeight="false" outlineLevel="0" collapsed="false">
      <c r="A14" s="190" t="s">
        <v>358</v>
      </c>
      <c r="B14" s="190"/>
      <c r="C14" s="190"/>
      <c r="D14" s="190"/>
      <c r="E14" s="190"/>
      <c r="F14" s="190"/>
      <c r="G14" s="190"/>
      <c r="H14" s="190"/>
      <c r="I14" s="190"/>
      <c r="J14" s="191" t="n">
        <f aca="false">ROUND((J6+J11+J12)/J13,2)</f>
        <v>0</v>
      </c>
    </row>
    <row r="15" customFormat="false" ht="15" hidden="false" customHeight="false" outlineLevel="0" collapsed="false">
      <c r="A15" s="192" t="s">
        <v>333</v>
      </c>
      <c r="B15" s="193" t="s">
        <v>334</v>
      </c>
      <c r="C15" s="194" t="s">
        <v>359</v>
      </c>
      <c r="D15" s="194" t="s">
        <v>345</v>
      </c>
      <c r="E15" s="194" t="s">
        <v>360</v>
      </c>
      <c r="F15" s="194"/>
      <c r="G15" s="194"/>
      <c r="H15" s="194" t="s">
        <v>361</v>
      </c>
      <c r="I15" s="194"/>
      <c r="J15" s="223" t="s">
        <v>342</v>
      </c>
    </row>
    <row r="16" customFormat="false" ht="22.5" hidden="false" customHeight="false" outlineLevel="0" collapsed="false">
      <c r="A16" s="203" t="s">
        <v>36</v>
      </c>
      <c r="B16" s="224" t="n">
        <v>10257</v>
      </c>
      <c r="C16" s="186" t="s">
        <v>362</v>
      </c>
      <c r="D16" s="199" t="s">
        <v>58</v>
      </c>
      <c r="E16" s="225" t="n">
        <v>1</v>
      </c>
      <c r="F16" s="225"/>
      <c r="G16" s="225"/>
      <c r="H16" s="200"/>
      <c r="I16" s="200"/>
      <c r="J16" s="202" t="n">
        <f aca="false">ROUND(H16*E16,2)</f>
        <v>0</v>
      </c>
    </row>
    <row r="17" customFormat="false" ht="15" hidden="false" customHeight="false" outlineLevel="0" collapsed="false">
      <c r="A17" s="190" t="s">
        <v>363</v>
      </c>
      <c r="B17" s="190"/>
      <c r="C17" s="190"/>
      <c r="D17" s="190"/>
      <c r="E17" s="190"/>
      <c r="F17" s="190"/>
      <c r="G17" s="190"/>
      <c r="H17" s="190"/>
      <c r="I17" s="190"/>
      <c r="J17" s="191" t="n">
        <f aca="false">SUM(J15:J16)</f>
        <v>0</v>
      </c>
    </row>
    <row r="18" customFormat="false" ht="15" hidden="false" customHeight="false" outlineLevel="0" collapsed="false">
      <c r="A18" s="192" t="s">
        <v>333</v>
      </c>
      <c r="B18" s="193" t="s">
        <v>334</v>
      </c>
      <c r="C18" s="194" t="s">
        <v>364</v>
      </c>
      <c r="D18" s="194" t="s">
        <v>345</v>
      </c>
      <c r="E18" s="194" t="s">
        <v>360</v>
      </c>
      <c r="F18" s="194"/>
      <c r="G18" s="194"/>
      <c r="H18" s="194" t="s">
        <v>361</v>
      </c>
      <c r="I18" s="194"/>
      <c r="J18" s="223" t="s">
        <v>342</v>
      </c>
    </row>
    <row r="19" customFormat="false" ht="33.75" hidden="false" customHeight="false" outlineLevel="0" collapsed="false">
      <c r="A19" s="226" t="s">
        <v>87</v>
      </c>
      <c r="B19" s="204" t="n">
        <v>1109669</v>
      </c>
      <c r="C19" s="186" t="s">
        <v>365</v>
      </c>
      <c r="D19" s="199" t="s">
        <v>98</v>
      </c>
      <c r="E19" s="227" t="n">
        <v>0.006</v>
      </c>
      <c r="F19" s="227"/>
      <c r="G19" s="227"/>
      <c r="H19" s="200"/>
      <c r="I19" s="200"/>
      <c r="J19" s="202" t="n">
        <f aca="false">ROUND(H19*E19,2)</f>
        <v>0</v>
      </c>
    </row>
    <row r="20" customFormat="false" ht="33.75" hidden="false" customHeight="false" outlineLevel="0" collapsed="false">
      <c r="A20" s="226" t="s">
        <v>87</v>
      </c>
      <c r="B20" s="224" t="n">
        <v>1107892</v>
      </c>
      <c r="C20" s="205" t="s">
        <v>366</v>
      </c>
      <c r="D20" s="204" t="s">
        <v>98</v>
      </c>
      <c r="E20" s="227" t="n">
        <v>0.1</v>
      </c>
      <c r="F20" s="227"/>
      <c r="G20" s="227"/>
      <c r="H20" s="207"/>
      <c r="I20" s="207"/>
      <c r="J20" s="209" t="n">
        <f aca="false">ROUND(H20*E20,2)</f>
        <v>0</v>
      </c>
      <c r="L20" s="228"/>
    </row>
    <row r="21" customFormat="false" ht="15" hidden="false" customHeight="false" outlineLevel="0" collapsed="false">
      <c r="A21" s="190" t="s">
        <v>367</v>
      </c>
      <c r="B21" s="190"/>
      <c r="C21" s="190"/>
      <c r="D21" s="190"/>
      <c r="E21" s="190"/>
      <c r="F21" s="190"/>
      <c r="G21" s="190"/>
      <c r="H21" s="190"/>
      <c r="I21" s="190"/>
      <c r="J21" s="191" t="n">
        <f aca="false">SUM(J18:J20)</f>
        <v>0</v>
      </c>
    </row>
    <row r="22" customFormat="false" ht="15" hidden="false" customHeight="false" outlineLevel="0" collapsed="false">
      <c r="A22" s="192" t="s">
        <v>333</v>
      </c>
      <c r="B22" s="193" t="s">
        <v>334</v>
      </c>
      <c r="C22" s="194" t="s">
        <v>368</v>
      </c>
      <c r="D22" s="194" t="s">
        <v>345</v>
      </c>
      <c r="E22" s="194" t="s">
        <v>360</v>
      </c>
      <c r="F22" s="194"/>
      <c r="G22" s="194"/>
      <c r="H22" s="194" t="s">
        <v>361</v>
      </c>
      <c r="I22" s="194"/>
      <c r="J22" s="223" t="s">
        <v>342</v>
      </c>
    </row>
    <row r="23" customFormat="false" ht="15" hidden="false" customHeight="false" outlineLevel="0" collapsed="false">
      <c r="A23" s="229"/>
      <c r="B23" s="230"/>
      <c r="C23" s="231"/>
      <c r="D23" s="232"/>
      <c r="E23" s="233"/>
      <c r="F23" s="233"/>
      <c r="G23" s="233"/>
      <c r="H23" s="234"/>
      <c r="I23" s="234"/>
      <c r="J23" s="235" t="n">
        <f aca="false">ROUND(H23*E23,2)</f>
        <v>0</v>
      </c>
    </row>
    <row r="24" customFormat="false" ht="15" hidden="false" customHeight="false" outlineLevel="0" collapsed="false">
      <c r="A24" s="190" t="s">
        <v>369</v>
      </c>
      <c r="B24" s="190"/>
      <c r="C24" s="190"/>
      <c r="D24" s="190"/>
      <c r="E24" s="190"/>
      <c r="F24" s="190"/>
      <c r="G24" s="190"/>
      <c r="H24" s="190"/>
      <c r="I24" s="190"/>
      <c r="J24" s="191" t="n">
        <f aca="false">SUM(J22:J23)</f>
        <v>0</v>
      </c>
    </row>
    <row r="25" customFormat="false" ht="15" hidden="false" customHeight="true" outlineLevel="0" collapsed="false">
      <c r="A25" s="236" t="s">
        <v>333</v>
      </c>
      <c r="B25" s="237" t="s">
        <v>334</v>
      </c>
      <c r="C25" s="237" t="s">
        <v>294</v>
      </c>
      <c r="D25" s="194" t="s">
        <v>370</v>
      </c>
      <c r="E25" s="194"/>
      <c r="F25" s="194" t="s">
        <v>371</v>
      </c>
      <c r="G25" s="194"/>
      <c r="H25" s="194" t="s">
        <v>361</v>
      </c>
      <c r="I25" s="194"/>
      <c r="J25" s="223" t="s">
        <v>342</v>
      </c>
    </row>
    <row r="26" customFormat="false" ht="15" hidden="false" customHeight="false" outlineLevel="0" collapsed="false">
      <c r="A26" s="236"/>
      <c r="B26" s="237"/>
      <c r="C26" s="237"/>
      <c r="D26" s="238" t="s">
        <v>372</v>
      </c>
      <c r="E26" s="238" t="s">
        <v>373</v>
      </c>
      <c r="F26" s="194"/>
      <c r="G26" s="194"/>
      <c r="H26" s="194"/>
      <c r="I26" s="194"/>
      <c r="J26" s="223"/>
    </row>
    <row r="27" customFormat="false" ht="15" hidden="false" customHeight="false" outlineLevel="0" collapsed="false">
      <c r="A27" s="229"/>
      <c r="B27" s="239"/>
      <c r="C27" s="240"/>
      <c r="D27" s="241"/>
      <c r="E27" s="241"/>
      <c r="F27" s="242"/>
      <c r="G27" s="242"/>
      <c r="H27" s="243"/>
      <c r="I27" s="243"/>
      <c r="J27" s="235" t="n">
        <f aca="false">ROUND(H27*F27,2)</f>
        <v>0</v>
      </c>
    </row>
    <row r="28" customFormat="false" ht="15.75" hidden="false" customHeight="false" outlineLevel="0" collapsed="false">
      <c r="A28" s="190" t="s">
        <v>374</v>
      </c>
      <c r="B28" s="190"/>
      <c r="C28" s="190"/>
      <c r="D28" s="190"/>
      <c r="E28" s="190"/>
      <c r="F28" s="190"/>
      <c r="G28" s="190"/>
      <c r="H28" s="190"/>
      <c r="I28" s="190"/>
      <c r="J28" s="191" t="n">
        <f aca="false">SUM(J26:J27)</f>
        <v>0</v>
      </c>
    </row>
    <row r="29" customFormat="false" ht="15.75" hidden="false" customHeight="false" outlineLevel="0" collapsed="false">
      <c r="A29" s="244" t="s">
        <v>375</v>
      </c>
      <c r="B29" s="244"/>
      <c r="C29" s="244"/>
      <c r="D29" s="244"/>
      <c r="E29" s="244"/>
      <c r="F29" s="244"/>
      <c r="G29" s="244"/>
      <c r="H29" s="244"/>
      <c r="I29" s="244"/>
      <c r="J29" s="245" t="n">
        <f aca="false">J14+J17+J21+J28+J24</f>
        <v>0</v>
      </c>
    </row>
    <row r="30" customFormat="false" ht="15" hidden="false" customHeight="true" outlineLevel="0" collapsed="false">
      <c r="A30" s="168" t="s">
        <v>328</v>
      </c>
      <c r="B30" s="169" t="n">
        <v>310002</v>
      </c>
      <c r="C30" s="170" t="s">
        <v>167</v>
      </c>
      <c r="D30" s="170"/>
      <c r="E30" s="170"/>
      <c r="F30" s="170"/>
      <c r="G30" s="170"/>
      <c r="H30" s="170"/>
      <c r="I30" s="170"/>
      <c r="J30" s="170"/>
      <c r="L30" s="171"/>
    </row>
    <row r="31" customFormat="false" ht="15.75" hidden="false" customHeight="true" outlineLevel="0" collapsed="false">
      <c r="A31" s="172" t="s">
        <v>329</v>
      </c>
      <c r="B31" s="172"/>
      <c r="C31" s="173" t="s">
        <v>330</v>
      </c>
      <c r="D31" s="173"/>
      <c r="E31" s="173"/>
      <c r="F31" s="173"/>
      <c r="G31" s="174" t="s">
        <v>331</v>
      </c>
      <c r="H31" s="175" t="s">
        <v>63</v>
      </c>
      <c r="I31" s="176" t="s">
        <v>332</v>
      </c>
      <c r="J31" s="176"/>
    </row>
    <row r="32" customFormat="false" ht="15" hidden="false" customHeight="true" outlineLevel="0" collapsed="false">
      <c r="A32" s="177" t="s">
        <v>333</v>
      </c>
      <c r="B32" s="178" t="s">
        <v>334</v>
      </c>
      <c r="C32" s="178" t="s">
        <v>335</v>
      </c>
      <c r="D32" s="179" t="s">
        <v>336</v>
      </c>
      <c r="E32" s="180" t="s">
        <v>337</v>
      </c>
      <c r="F32" s="180"/>
      <c r="G32" s="180"/>
      <c r="H32" s="181" t="s">
        <v>338</v>
      </c>
      <c r="I32" s="181"/>
      <c r="J32" s="181"/>
    </row>
    <row r="33" customFormat="false" ht="15" hidden="false" customHeight="false" outlineLevel="0" collapsed="false">
      <c r="A33" s="177"/>
      <c r="B33" s="178"/>
      <c r="C33" s="178"/>
      <c r="D33" s="179"/>
      <c r="E33" s="182" t="s">
        <v>339</v>
      </c>
      <c r="F33" s="182" t="s">
        <v>340</v>
      </c>
      <c r="G33" s="182" t="s">
        <v>341</v>
      </c>
      <c r="H33" s="182" t="s">
        <v>340</v>
      </c>
      <c r="I33" s="182" t="s">
        <v>341</v>
      </c>
      <c r="J33" s="183" t="s">
        <v>342</v>
      </c>
    </row>
    <row r="34" customFormat="false" ht="33.75" hidden="false" customHeight="false" outlineLevel="0" collapsed="false">
      <c r="A34" s="184" t="s">
        <v>36</v>
      </c>
      <c r="B34" s="185" t="n">
        <v>30109</v>
      </c>
      <c r="C34" s="186" t="s">
        <v>376</v>
      </c>
      <c r="D34" s="187"/>
      <c r="E34" s="246" t="n">
        <v>1</v>
      </c>
      <c r="F34" s="246" t="n">
        <v>0.8</v>
      </c>
      <c r="G34" s="246" t="n">
        <v>0.2</v>
      </c>
      <c r="H34" s="187"/>
      <c r="I34" s="187"/>
      <c r="J34" s="189" t="n">
        <f aca="false">ROUND(E34*(F34*H34)+(G34*I34),2)</f>
        <v>0</v>
      </c>
    </row>
    <row r="35" customFormat="false" ht="15" hidden="false" customHeight="false" outlineLevel="0" collapsed="false">
      <c r="A35" s="190" t="s">
        <v>343</v>
      </c>
      <c r="B35" s="190"/>
      <c r="C35" s="190"/>
      <c r="D35" s="190"/>
      <c r="E35" s="190"/>
      <c r="F35" s="190"/>
      <c r="G35" s="190"/>
      <c r="H35" s="190"/>
      <c r="I35" s="190"/>
      <c r="J35" s="191" t="n">
        <f aca="false">SUM(J33:J34)</f>
        <v>0</v>
      </c>
    </row>
    <row r="36" customFormat="false" ht="22.5" hidden="false" customHeight="true" outlineLevel="0" collapsed="false">
      <c r="A36" s="192" t="s">
        <v>333</v>
      </c>
      <c r="B36" s="193" t="s">
        <v>334</v>
      </c>
      <c r="C36" s="194" t="s">
        <v>344</v>
      </c>
      <c r="D36" s="194" t="s">
        <v>345</v>
      </c>
      <c r="E36" s="194" t="s">
        <v>30</v>
      </c>
      <c r="F36" s="195" t="s">
        <v>346</v>
      </c>
      <c r="G36" s="195" t="s">
        <v>347</v>
      </c>
      <c r="H36" s="196" t="s">
        <v>348</v>
      </c>
      <c r="I36" s="196"/>
      <c r="J36" s="197" t="s">
        <v>349</v>
      </c>
    </row>
    <row r="37" customFormat="false" ht="15" hidden="false" customHeight="false" outlineLevel="0" collapsed="false">
      <c r="A37" s="247" t="s">
        <v>87</v>
      </c>
      <c r="B37" s="185" t="s">
        <v>353</v>
      </c>
      <c r="C37" s="186" t="s">
        <v>354</v>
      </c>
      <c r="D37" s="199" t="s">
        <v>63</v>
      </c>
      <c r="E37" s="213" t="n">
        <v>3</v>
      </c>
      <c r="F37" s="200"/>
      <c r="G37" s="201"/>
      <c r="H37" s="200" t="n">
        <f aca="false">F37*(1+G37)</f>
        <v>0</v>
      </c>
      <c r="I37" s="200"/>
      <c r="J37" s="202" t="n">
        <f aca="false">ROUND(H37*E37,2)</f>
        <v>0</v>
      </c>
    </row>
    <row r="38" customFormat="false" ht="15" hidden="false" customHeight="false" outlineLevel="0" collapsed="false">
      <c r="A38" s="190" t="s">
        <v>355</v>
      </c>
      <c r="B38" s="190"/>
      <c r="C38" s="190"/>
      <c r="D38" s="190"/>
      <c r="E38" s="190"/>
      <c r="F38" s="190"/>
      <c r="G38" s="190"/>
      <c r="H38" s="190"/>
      <c r="I38" s="190"/>
      <c r="J38" s="217" t="n">
        <f aca="false">SUM(J36:J37)</f>
        <v>0</v>
      </c>
      <c r="L38" s="218"/>
    </row>
    <row r="39" customFormat="false" ht="15" hidden="false" customHeight="false" outlineLevel="0" collapsed="false">
      <c r="A39" s="219" t="s">
        <v>356</v>
      </c>
      <c r="B39" s="219"/>
      <c r="C39" s="219"/>
      <c r="D39" s="219"/>
      <c r="E39" s="219"/>
      <c r="F39" s="219"/>
      <c r="G39" s="219"/>
      <c r="H39" s="219"/>
      <c r="I39" s="220" t="n">
        <v>0.05</v>
      </c>
      <c r="J39" s="221" t="n">
        <f aca="false">ROUND(J38*I39,2)</f>
        <v>0</v>
      </c>
    </row>
    <row r="40" customFormat="false" ht="15" hidden="false" customHeight="false" outlineLevel="0" collapsed="false">
      <c r="A40" s="222" t="s">
        <v>357</v>
      </c>
      <c r="B40" s="222"/>
      <c r="C40" s="222"/>
      <c r="D40" s="222"/>
      <c r="E40" s="222"/>
      <c r="F40" s="222"/>
      <c r="G40" s="222"/>
      <c r="H40" s="222"/>
      <c r="I40" s="222"/>
      <c r="J40" s="140" t="n">
        <v>1</v>
      </c>
    </row>
    <row r="41" customFormat="false" ht="15" hidden="false" customHeight="false" outlineLevel="0" collapsed="false">
      <c r="A41" s="190" t="s">
        <v>358</v>
      </c>
      <c r="B41" s="190"/>
      <c r="C41" s="190"/>
      <c r="D41" s="190"/>
      <c r="E41" s="190"/>
      <c r="F41" s="190"/>
      <c r="G41" s="190"/>
      <c r="H41" s="190"/>
      <c r="I41" s="190"/>
      <c r="J41" s="191" t="n">
        <f aca="false">ROUND((J35+J38+J39)/J40,2)</f>
        <v>0</v>
      </c>
    </row>
    <row r="42" customFormat="false" ht="15" hidden="false" customHeight="false" outlineLevel="0" collapsed="false">
      <c r="A42" s="192" t="s">
        <v>333</v>
      </c>
      <c r="B42" s="193" t="s">
        <v>334</v>
      </c>
      <c r="C42" s="194" t="s">
        <v>359</v>
      </c>
      <c r="D42" s="194" t="s">
        <v>345</v>
      </c>
      <c r="E42" s="194" t="s">
        <v>360</v>
      </c>
      <c r="F42" s="194"/>
      <c r="G42" s="194"/>
      <c r="H42" s="194" t="s">
        <v>361</v>
      </c>
      <c r="I42" s="194"/>
      <c r="J42" s="223" t="s">
        <v>342</v>
      </c>
    </row>
    <row r="43" customFormat="false" ht="15" hidden="false" customHeight="false" outlineLevel="0" collapsed="false">
      <c r="A43" s="247"/>
      <c r="B43" s="185"/>
      <c r="C43" s="186"/>
      <c r="D43" s="199"/>
      <c r="E43" s="225"/>
      <c r="F43" s="225"/>
      <c r="G43" s="225"/>
      <c r="H43" s="200"/>
      <c r="I43" s="200"/>
      <c r="J43" s="202"/>
    </row>
    <row r="44" customFormat="false" ht="15" hidden="false" customHeight="false" outlineLevel="0" collapsed="false">
      <c r="A44" s="190" t="s">
        <v>363</v>
      </c>
      <c r="B44" s="190"/>
      <c r="C44" s="190"/>
      <c r="D44" s="190"/>
      <c r="E44" s="190"/>
      <c r="F44" s="190"/>
      <c r="G44" s="190"/>
      <c r="H44" s="190"/>
      <c r="I44" s="190"/>
      <c r="J44" s="191" t="n">
        <f aca="false">SUM(J42:J43)</f>
        <v>0</v>
      </c>
    </row>
    <row r="45" customFormat="false" ht="15" hidden="false" customHeight="false" outlineLevel="0" collapsed="false">
      <c r="A45" s="192" t="s">
        <v>333</v>
      </c>
      <c r="B45" s="193" t="s">
        <v>334</v>
      </c>
      <c r="C45" s="194" t="s">
        <v>364</v>
      </c>
      <c r="D45" s="194" t="s">
        <v>345</v>
      </c>
      <c r="E45" s="194" t="s">
        <v>360</v>
      </c>
      <c r="F45" s="194"/>
      <c r="G45" s="194"/>
      <c r="H45" s="194" t="s">
        <v>361</v>
      </c>
      <c r="I45" s="194"/>
      <c r="J45" s="223" t="s">
        <v>342</v>
      </c>
    </row>
    <row r="46" customFormat="false" ht="15" hidden="false" customHeight="false" outlineLevel="0" collapsed="false">
      <c r="A46" s="247"/>
      <c r="B46" s="248"/>
      <c r="C46" s="186"/>
      <c r="D46" s="199"/>
      <c r="E46" s="225"/>
      <c r="F46" s="225"/>
      <c r="G46" s="225"/>
      <c r="H46" s="200"/>
      <c r="I46" s="200"/>
      <c r="J46" s="202"/>
    </row>
    <row r="47" customFormat="false" ht="15" hidden="false" customHeight="false" outlineLevel="0" collapsed="false">
      <c r="A47" s="190" t="s">
        <v>367</v>
      </c>
      <c r="B47" s="190"/>
      <c r="C47" s="190"/>
      <c r="D47" s="190"/>
      <c r="E47" s="190"/>
      <c r="F47" s="190"/>
      <c r="G47" s="190"/>
      <c r="H47" s="190"/>
      <c r="I47" s="190"/>
      <c r="J47" s="191" t="n">
        <f aca="false">SUM(J45:J46)</f>
        <v>0</v>
      </c>
    </row>
    <row r="48" customFormat="false" ht="15" hidden="false" customHeight="false" outlineLevel="0" collapsed="false">
      <c r="A48" s="192" t="s">
        <v>333</v>
      </c>
      <c r="B48" s="193" t="s">
        <v>334</v>
      </c>
      <c r="C48" s="194" t="s">
        <v>368</v>
      </c>
      <c r="D48" s="194" t="s">
        <v>345</v>
      </c>
      <c r="E48" s="194" t="s">
        <v>360</v>
      </c>
      <c r="F48" s="194"/>
      <c r="G48" s="194"/>
      <c r="H48" s="194" t="s">
        <v>361</v>
      </c>
      <c r="I48" s="194"/>
      <c r="J48" s="223" t="s">
        <v>342</v>
      </c>
    </row>
    <row r="49" customFormat="false" ht="15" hidden="false" customHeight="false" outlineLevel="0" collapsed="false">
      <c r="A49" s="229"/>
      <c r="B49" s="230"/>
      <c r="C49" s="231"/>
      <c r="D49" s="232"/>
      <c r="E49" s="233"/>
      <c r="F49" s="233"/>
      <c r="G49" s="233"/>
      <c r="H49" s="234"/>
      <c r="I49" s="234"/>
      <c r="J49" s="235" t="n">
        <f aca="false">ROUND(H49*E49,2)</f>
        <v>0</v>
      </c>
    </row>
    <row r="50" customFormat="false" ht="15" hidden="false" customHeight="false" outlineLevel="0" collapsed="false">
      <c r="A50" s="190" t="s">
        <v>369</v>
      </c>
      <c r="B50" s="190"/>
      <c r="C50" s="190"/>
      <c r="D50" s="190"/>
      <c r="E50" s="190"/>
      <c r="F50" s="190"/>
      <c r="G50" s="190"/>
      <c r="H50" s="190"/>
      <c r="I50" s="190"/>
      <c r="J50" s="191" t="n">
        <f aca="false">SUM(J48:J49)</f>
        <v>0</v>
      </c>
    </row>
    <row r="51" customFormat="false" ht="15" hidden="false" customHeight="true" outlineLevel="0" collapsed="false">
      <c r="A51" s="236" t="s">
        <v>333</v>
      </c>
      <c r="B51" s="237" t="s">
        <v>334</v>
      </c>
      <c r="C51" s="237" t="s">
        <v>294</v>
      </c>
      <c r="D51" s="194" t="s">
        <v>370</v>
      </c>
      <c r="E51" s="194"/>
      <c r="F51" s="194" t="s">
        <v>371</v>
      </c>
      <c r="G51" s="194"/>
      <c r="H51" s="194" t="s">
        <v>361</v>
      </c>
      <c r="I51" s="194"/>
      <c r="J51" s="223" t="s">
        <v>342</v>
      </c>
    </row>
    <row r="52" customFormat="false" ht="15" hidden="false" customHeight="false" outlineLevel="0" collapsed="false">
      <c r="A52" s="236"/>
      <c r="B52" s="237"/>
      <c r="C52" s="237"/>
      <c r="D52" s="238" t="s">
        <v>372</v>
      </c>
      <c r="E52" s="238" t="s">
        <v>373</v>
      </c>
      <c r="F52" s="194"/>
      <c r="G52" s="194"/>
      <c r="H52" s="194"/>
      <c r="I52" s="194"/>
      <c r="J52" s="223"/>
    </row>
    <row r="53" customFormat="false" ht="15" hidden="false" customHeight="false" outlineLevel="0" collapsed="false">
      <c r="A53" s="229"/>
      <c r="B53" s="239"/>
      <c r="C53" s="240"/>
      <c r="D53" s="241"/>
      <c r="E53" s="241"/>
      <c r="F53" s="242"/>
      <c r="G53" s="242"/>
      <c r="H53" s="243"/>
      <c r="I53" s="243"/>
      <c r="J53" s="235" t="n">
        <f aca="false">ROUND(H53*F53,2)</f>
        <v>0</v>
      </c>
    </row>
    <row r="54" customFormat="false" ht="15.75" hidden="false" customHeight="false" outlineLevel="0" collapsed="false">
      <c r="A54" s="190" t="s">
        <v>374</v>
      </c>
      <c r="B54" s="190"/>
      <c r="C54" s="190"/>
      <c r="D54" s="190"/>
      <c r="E54" s="190"/>
      <c r="F54" s="190"/>
      <c r="G54" s="190"/>
      <c r="H54" s="190"/>
      <c r="I54" s="190"/>
      <c r="J54" s="191" t="n">
        <f aca="false">SUM(J52:J53)</f>
        <v>0</v>
      </c>
    </row>
    <row r="55" customFormat="false" ht="15" hidden="false" customHeight="false" outlineLevel="0" collapsed="false">
      <c r="A55" s="244" t="s">
        <v>375</v>
      </c>
      <c r="B55" s="244"/>
      <c r="C55" s="244"/>
      <c r="D55" s="244"/>
      <c r="E55" s="244"/>
      <c r="F55" s="244"/>
      <c r="G55" s="244"/>
      <c r="H55" s="244"/>
      <c r="I55" s="244"/>
      <c r="J55" s="245" t="n">
        <f aca="false">J41+J44+J47+J54+J50</f>
        <v>0</v>
      </c>
    </row>
    <row r="56" customFormat="false" ht="15" hidden="false" customHeight="true" outlineLevel="0" collapsed="false">
      <c r="A56" s="168" t="s">
        <v>328</v>
      </c>
      <c r="B56" s="169" t="n">
        <v>320001</v>
      </c>
      <c r="C56" s="249" t="s">
        <v>177</v>
      </c>
      <c r="D56" s="249"/>
      <c r="E56" s="249"/>
      <c r="F56" s="249"/>
      <c r="G56" s="249"/>
      <c r="H56" s="249"/>
      <c r="I56" s="249"/>
      <c r="J56" s="249"/>
      <c r="L56" s="171"/>
    </row>
    <row r="57" customFormat="false" ht="15" hidden="false" customHeight="true" outlineLevel="0" collapsed="false">
      <c r="A57" s="172" t="s">
        <v>329</v>
      </c>
      <c r="B57" s="172"/>
      <c r="C57" s="173" t="s">
        <v>330</v>
      </c>
      <c r="D57" s="173"/>
      <c r="E57" s="173"/>
      <c r="F57" s="173"/>
      <c r="G57" s="174" t="s">
        <v>331</v>
      </c>
      <c r="H57" s="250" t="s">
        <v>98</v>
      </c>
      <c r="I57" s="176" t="s">
        <v>332</v>
      </c>
      <c r="J57" s="176"/>
    </row>
    <row r="58" customFormat="false" ht="15" hidden="false" customHeight="true" outlineLevel="0" collapsed="false">
      <c r="A58" s="177" t="s">
        <v>333</v>
      </c>
      <c r="B58" s="178" t="s">
        <v>334</v>
      </c>
      <c r="C58" s="178" t="s">
        <v>335</v>
      </c>
      <c r="D58" s="179" t="s">
        <v>336</v>
      </c>
      <c r="E58" s="180" t="s">
        <v>337</v>
      </c>
      <c r="F58" s="180"/>
      <c r="G58" s="180"/>
      <c r="H58" s="181" t="s">
        <v>338</v>
      </c>
      <c r="I58" s="181"/>
      <c r="J58" s="181"/>
    </row>
    <row r="59" customFormat="false" ht="15" hidden="false" customHeight="false" outlineLevel="0" collapsed="false">
      <c r="A59" s="177"/>
      <c r="B59" s="178"/>
      <c r="C59" s="178"/>
      <c r="D59" s="179"/>
      <c r="E59" s="182" t="s">
        <v>339</v>
      </c>
      <c r="F59" s="182" t="s">
        <v>340</v>
      </c>
      <c r="G59" s="182" t="s">
        <v>341</v>
      </c>
      <c r="H59" s="182" t="s">
        <v>340</v>
      </c>
      <c r="I59" s="182" t="s">
        <v>341</v>
      </c>
      <c r="J59" s="183" t="s">
        <v>342</v>
      </c>
    </row>
    <row r="60" customFormat="false" ht="45" hidden="false" customHeight="false" outlineLevel="0" collapsed="false">
      <c r="A60" s="184" t="s">
        <v>87</v>
      </c>
      <c r="B60" s="185" t="s">
        <v>377</v>
      </c>
      <c r="C60" s="186" t="s">
        <v>378</v>
      </c>
      <c r="D60" s="187"/>
      <c r="E60" s="188" t="n">
        <v>1</v>
      </c>
      <c r="F60" s="188" t="n">
        <v>0.2</v>
      </c>
      <c r="G60" s="188" t="n">
        <v>0.8</v>
      </c>
      <c r="H60" s="187"/>
      <c r="I60" s="187"/>
      <c r="J60" s="189" t="n">
        <f aca="false">ROUND(E60*(F60*H60)+(G60*I60),2)</f>
        <v>0</v>
      </c>
    </row>
    <row r="61" customFormat="false" ht="22.5" hidden="false" customHeight="false" outlineLevel="0" collapsed="false">
      <c r="A61" s="184" t="s">
        <v>87</v>
      </c>
      <c r="B61" s="251" t="s">
        <v>379</v>
      </c>
      <c r="C61" s="205" t="s">
        <v>380</v>
      </c>
      <c r="D61" s="206"/>
      <c r="E61" s="157" t="n">
        <v>1</v>
      </c>
      <c r="F61" s="157" t="n">
        <v>0.2</v>
      </c>
      <c r="G61" s="157" t="n">
        <v>0.8</v>
      </c>
      <c r="H61" s="206"/>
      <c r="I61" s="206"/>
      <c r="J61" s="252" t="n">
        <f aca="false">ROUND(E61*(F61*H61)+(G61*I61),2)</f>
        <v>0</v>
      </c>
    </row>
    <row r="62" customFormat="false" ht="15" hidden="false" customHeight="false" outlineLevel="0" collapsed="false">
      <c r="A62" s="190" t="s">
        <v>343</v>
      </c>
      <c r="B62" s="190"/>
      <c r="C62" s="190"/>
      <c r="D62" s="190"/>
      <c r="E62" s="190"/>
      <c r="F62" s="190"/>
      <c r="G62" s="190"/>
      <c r="H62" s="190"/>
      <c r="I62" s="190"/>
      <c r="J62" s="191" t="n">
        <f aca="false">SUM(J59:J61)</f>
        <v>0</v>
      </c>
    </row>
    <row r="63" customFormat="false" ht="22.5" hidden="false" customHeight="true" outlineLevel="0" collapsed="false">
      <c r="A63" s="192" t="s">
        <v>333</v>
      </c>
      <c r="B63" s="193" t="s">
        <v>334</v>
      </c>
      <c r="C63" s="194" t="s">
        <v>344</v>
      </c>
      <c r="D63" s="194" t="s">
        <v>345</v>
      </c>
      <c r="E63" s="194" t="s">
        <v>30</v>
      </c>
      <c r="F63" s="195" t="s">
        <v>346</v>
      </c>
      <c r="G63" s="195" t="s">
        <v>347</v>
      </c>
      <c r="H63" s="196" t="s">
        <v>348</v>
      </c>
      <c r="I63" s="196"/>
      <c r="J63" s="197" t="s">
        <v>349</v>
      </c>
    </row>
    <row r="64" customFormat="false" ht="22.5" hidden="false" customHeight="false" outlineLevel="0" collapsed="false">
      <c r="A64" s="247" t="s">
        <v>36</v>
      </c>
      <c r="B64" s="185" t="n">
        <v>20067</v>
      </c>
      <c r="C64" s="186" t="s">
        <v>381</v>
      </c>
      <c r="D64" s="199" t="s">
        <v>63</v>
      </c>
      <c r="E64" s="253" t="n">
        <v>0.2</v>
      </c>
      <c r="F64" s="200"/>
      <c r="G64" s="201"/>
      <c r="H64" s="200" t="n">
        <f aca="false">F64*(1+G64)</f>
        <v>0</v>
      </c>
      <c r="I64" s="200"/>
      <c r="J64" s="202" t="n">
        <f aca="false">ROUND(H64*E64,2)</f>
        <v>0</v>
      </c>
    </row>
    <row r="65" customFormat="false" ht="15" hidden="false" customHeight="false" outlineLevel="0" collapsed="false">
      <c r="A65" s="184" t="s">
        <v>87</v>
      </c>
      <c r="B65" s="251" t="s">
        <v>353</v>
      </c>
      <c r="C65" s="205" t="s">
        <v>354</v>
      </c>
      <c r="D65" s="204" t="s">
        <v>63</v>
      </c>
      <c r="E65" s="254" t="n">
        <v>2.2</v>
      </c>
      <c r="F65" s="207"/>
      <c r="G65" s="208"/>
      <c r="H65" s="207" t="n">
        <f aca="false">F65*(1+G65)</f>
        <v>0</v>
      </c>
      <c r="I65" s="207"/>
      <c r="J65" s="209" t="n">
        <f aca="false">ROUND(H65*E65,2)</f>
        <v>0</v>
      </c>
    </row>
    <row r="66" customFormat="false" ht="15" hidden="false" customHeight="false" outlineLevel="0" collapsed="false">
      <c r="A66" s="190" t="s">
        <v>355</v>
      </c>
      <c r="B66" s="190"/>
      <c r="C66" s="190"/>
      <c r="D66" s="190"/>
      <c r="E66" s="190"/>
      <c r="F66" s="190"/>
      <c r="G66" s="190"/>
      <c r="H66" s="190"/>
      <c r="I66" s="190"/>
      <c r="J66" s="217" t="n">
        <f aca="false">SUM(J63:J65)</f>
        <v>0</v>
      </c>
      <c r="L66" s="218"/>
    </row>
    <row r="67" customFormat="false" ht="15" hidden="false" customHeight="false" outlineLevel="0" collapsed="false">
      <c r="A67" s="219" t="s">
        <v>356</v>
      </c>
      <c r="B67" s="219"/>
      <c r="C67" s="219"/>
      <c r="D67" s="219"/>
      <c r="E67" s="219"/>
      <c r="F67" s="219"/>
      <c r="G67" s="219"/>
      <c r="H67" s="219"/>
      <c r="I67" s="220" t="n">
        <v>0.05</v>
      </c>
      <c r="J67" s="221" t="n">
        <f aca="false">ROUND(J66*I67,2)</f>
        <v>0</v>
      </c>
    </row>
    <row r="68" customFormat="false" ht="15" hidden="false" customHeight="false" outlineLevel="0" collapsed="false">
      <c r="A68" s="222" t="s">
        <v>357</v>
      </c>
      <c r="B68" s="222"/>
      <c r="C68" s="222"/>
      <c r="D68" s="222"/>
      <c r="E68" s="222"/>
      <c r="F68" s="222"/>
      <c r="G68" s="222"/>
      <c r="H68" s="222"/>
      <c r="I68" s="222"/>
      <c r="J68" s="140" t="n">
        <v>13</v>
      </c>
    </row>
    <row r="69" customFormat="false" ht="15" hidden="false" customHeight="false" outlineLevel="0" collapsed="false">
      <c r="A69" s="190" t="s">
        <v>358</v>
      </c>
      <c r="B69" s="190"/>
      <c r="C69" s="190"/>
      <c r="D69" s="190"/>
      <c r="E69" s="190"/>
      <c r="F69" s="190"/>
      <c r="G69" s="190"/>
      <c r="H69" s="190"/>
      <c r="I69" s="190"/>
      <c r="J69" s="191" t="n">
        <f aca="false">ROUND((J62+J66+J67)/J68,2)</f>
        <v>0</v>
      </c>
    </row>
    <row r="70" customFormat="false" ht="15" hidden="false" customHeight="false" outlineLevel="0" collapsed="false">
      <c r="A70" s="192" t="s">
        <v>333</v>
      </c>
      <c r="B70" s="193" t="s">
        <v>334</v>
      </c>
      <c r="C70" s="194" t="s">
        <v>359</v>
      </c>
      <c r="D70" s="194" t="s">
        <v>345</v>
      </c>
      <c r="E70" s="194" t="s">
        <v>360</v>
      </c>
      <c r="F70" s="194"/>
      <c r="G70" s="194"/>
      <c r="H70" s="194" t="s">
        <v>361</v>
      </c>
      <c r="I70" s="194"/>
      <c r="J70" s="223" t="s">
        <v>342</v>
      </c>
    </row>
    <row r="71" customFormat="false" ht="22.5" hidden="false" customHeight="false" outlineLevel="0" collapsed="false">
      <c r="A71" s="247" t="s">
        <v>36</v>
      </c>
      <c r="B71" s="185" t="n">
        <v>10111</v>
      </c>
      <c r="C71" s="186" t="s">
        <v>382</v>
      </c>
      <c r="D71" s="199" t="s">
        <v>102</v>
      </c>
      <c r="E71" s="225" t="n">
        <v>1.3</v>
      </c>
      <c r="F71" s="225"/>
      <c r="G71" s="225"/>
      <c r="H71" s="200"/>
      <c r="I71" s="200"/>
      <c r="J71" s="202" t="n">
        <f aca="false">ROUND(H71*E71,2)</f>
        <v>0</v>
      </c>
    </row>
    <row r="72" customFormat="false" ht="15" hidden="false" customHeight="false" outlineLevel="0" collapsed="false">
      <c r="A72" s="190" t="s">
        <v>363</v>
      </c>
      <c r="B72" s="190"/>
      <c r="C72" s="190"/>
      <c r="D72" s="190"/>
      <c r="E72" s="190"/>
      <c r="F72" s="190"/>
      <c r="G72" s="190"/>
      <c r="H72" s="190"/>
      <c r="I72" s="190"/>
      <c r="J72" s="191" t="n">
        <f aca="false">SUM(J70:J71)</f>
        <v>0</v>
      </c>
    </row>
    <row r="73" customFormat="false" ht="15" hidden="false" customHeight="false" outlineLevel="0" collapsed="false">
      <c r="A73" s="192" t="s">
        <v>333</v>
      </c>
      <c r="B73" s="193" t="s">
        <v>334</v>
      </c>
      <c r="C73" s="194" t="s">
        <v>364</v>
      </c>
      <c r="D73" s="194" t="s">
        <v>345</v>
      </c>
      <c r="E73" s="194" t="s">
        <v>360</v>
      </c>
      <c r="F73" s="194"/>
      <c r="G73" s="194"/>
      <c r="H73" s="194" t="s">
        <v>361</v>
      </c>
      <c r="I73" s="194"/>
      <c r="J73" s="223" t="s">
        <v>342</v>
      </c>
    </row>
    <row r="74" customFormat="false" ht="15" hidden="false" customHeight="false" outlineLevel="0" collapsed="false">
      <c r="A74" s="247"/>
      <c r="B74" s="248"/>
      <c r="C74" s="186"/>
      <c r="D74" s="199"/>
      <c r="E74" s="225"/>
      <c r="F74" s="225"/>
      <c r="G74" s="225"/>
      <c r="H74" s="200"/>
      <c r="I74" s="200"/>
      <c r="J74" s="202"/>
    </row>
    <row r="75" customFormat="false" ht="15" hidden="false" customHeight="false" outlineLevel="0" collapsed="false">
      <c r="A75" s="190" t="s">
        <v>367</v>
      </c>
      <c r="B75" s="190"/>
      <c r="C75" s="190"/>
      <c r="D75" s="190"/>
      <c r="E75" s="190"/>
      <c r="F75" s="190"/>
      <c r="G75" s="190"/>
      <c r="H75" s="190"/>
      <c r="I75" s="190"/>
      <c r="J75" s="191" t="n">
        <f aca="false">SUM(J73:J74)</f>
        <v>0</v>
      </c>
    </row>
    <row r="76" customFormat="false" ht="15" hidden="false" customHeight="false" outlineLevel="0" collapsed="false">
      <c r="A76" s="192" t="s">
        <v>333</v>
      </c>
      <c r="B76" s="193" t="s">
        <v>334</v>
      </c>
      <c r="C76" s="194" t="s">
        <v>368</v>
      </c>
      <c r="D76" s="194" t="s">
        <v>345</v>
      </c>
      <c r="E76" s="194" t="s">
        <v>360</v>
      </c>
      <c r="F76" s="194"/>
      <c r="G76" s="194"/>
      <c r="H76" s="194" t="s">
        <v>361</v>
      </c>
      <c r="I76" s="194"/>
      <c r="J76" s="223" t="s">
        <v>342</v>
      </c>
    </row>
    <row r="77" customFormat="false" ht="15" hidden="false" customHeight="false" outlineLevel="0" collapsed="false">
      <c r="A77" s="229"/>
      <c r="B77" s="230"/>
      <c r="C77" s="231"/>
      <c r="D77" s="232"/>
      <c r="E77" s="233"/>
      <c r="F77" s="233"/>
      <c r="G77" s="233"/>
      <c r="H77" s="234"/>
      <c r="I77" s="234"/>
      <c r="J77" s="235" t="n">
        <f aca="false">ROUND(H77*E77,2)</f>
        <v>0</v>
      </c>
    </row>
    <row r="78" customFormat="false" ht="15" hidden="false" customHeight="false" outlineLevel="0" collapsed="false">
      <c r="A78" s="190" t="s">
        <v>369</v>
      </c>
      <c r="B78" s="190"/>
      <c r="C78" s="190"/>
      <c r="D78" s="190"/>
      <c r="E78" s="190"/>
      <c r="F78" s="190"/>
      <c r="G78" s="190"/>
      <c r="H78" s="190"/>
      <c r="I78" s="190"/>
      <c r="J78" s="191" t="n">
        <f aca="false">SUM(J76:J77)</f>
        <v>0</v>
      </c>
    </row>
    <row r="79" customFormat="false" ht="15" hidden="false" customHeight="true" outlineLevel="0" collapsed="false">
      <c r="A79" s="236" t="s">
        <v>333</v>
      </c>
      <c r="B79" s="237" t="s">
        <v>334</v>
      </c>
      <c r="C79" s="237" t="s">
        <v>294</v>
      </c>
      <c r="D79" s="194" t="s">
        <v>370</v>
      </c>
      <c r="E79" s="194"/>
      <c r="F79" s="194" t="s">
        <v>371</v>
      </c>
      <c r="G79" s="194"/>
      <c r="H79" s="194" t="s">
        <v>361</v>
      </c>
      <c r="I79" s="194"/>
      <c r="J79" s="223" t="s">
        <v>342</v>
      </c>
    </row>
    <row r="80" customFormat="false" ht="15" hidden="false" customHeight="false" outlineLevel="0" collapsed="false">
      <c r="A80" s="236"/>
      <c r="B80" s="237"/>
      <c r="C80" s="237"/>
      <c r="D80" s="238" t="s">
        <v>372</v>
      </c>
      <c r="E80" s="238" t="s">
        <v>373</v>
      </c>
      <c r="F80" s="194"/>
      <c r="G80" s="194"/>
      <c r="H80" s="194"/>
      <c r="I80" s="194"/>
      <c r="J80" s="223"/>
    </row>
    <row r="81" customFormat="false" ht="33.75" hidden="false" customHeight="false" outlineLevel="0" collapsed="false">
      <c r="A81" s="229" t="s">
        <v>87</v>
      </c>
      <c r="B81" s="239" t="s">
        <v>383</v>
      </c>
      <c r="C81" s="240" t="s">
        <v>384</v>
      </c>
      <c r="D81" s="241"/>
      <c r="E81" s="241"/>
      <c r="F81" s="242" t="n">
        <v>1.5</v>
      </c>
      <c r="G81" s="242"/>
      <c r="H81" s="243" t="n">
        <v>0</v>
      </c>
      <c r="I81" s="243"/>
      <c r="J81" s="235" t="n">
        <f aca="false">ROUND(H81*F81,2)</f>
        <v>0</v>
      </c>
    </row>
    <row r="82" customFormat="false" ht="15.75" hidden="false" customHeight="false" outlineLevel="0" collapsed="false">
      <c r="A82" s="190" t="s">
        <v>374</v>
      </c>
      <c r="B82" s="190"/>
      <c r="C82" s="190"/>
      <c r="D82" s="190"/>
      <c r="E82" s="190"/>
      <c r="F82" s="190"/>
      <c r="G82" s="190"/>
      <c r="H82" s="190"/>
      <c r="I82" s="190"/>
      <c r="J82" s="191" t="n">
        <f aca="false">SUM(J80:J81)</f>
        <v>0</v>
      </c>
    </row>
    <row r="83" customFormat="false" ht="15.75" hidden="false" customHeight="false" outlineLevel="0" collapsed="false">
      <c r="A83" s="244" t="s">
        <v>375</v>
      </c>
      <c r="B83" s="244"/>
      <c r="C83" s="244"/>
      <c r="D83" s="244"/>
      <c r="E83" s="244"/>
      <c r="F83" s="244"/>
      <c r="G83" s="244"/>
      <c r="H83" s="244"/>
      <c r="I83" s="244"/>
      <c r="J83" s="245" t="n">
        <f aca="false">J69+J72+J75+J82+J78</f>
        <v>0</v>
      </c>
    </row>
    <row r="84" customFormat="false" ht="15" hidden="false" customHeight="true" outlineLevel="0" collapsed="false">
      <c r="A84" s="168" t="s">
        <v>328</v>
      </c>
      <c r="B84" s="169" t="n">
        <v>330001</v>
      </c>
      <c r="C84" s="249" t="s">
        <v>192</v>
      </c>
      <c r="D84" s="249"/>
      <c r="E84" s="249"/>
      <c r="F84" s="249"/>
      <c r="G84" s="249"/>
      <c r="H84" s="249"/>
      <c r="I84" s="249"/>
      <c r="J84" s="249"/>
      <c r="L84" s="171"/>
    </row>
    <row r="85" customFormat="false" ht="15.75" hidden="false" customHeight="true" outlineLevel="0" collapsed="false">
      <c r="A85" s="172" t="s">
        <v>329</v>
      </c>
      <c r="B85" s="172"/>
      <c r="C85" s="173" t="s">
        <v>385</v>
      </c>
      <c r="D85" s="173"/>
      <c r="E85" s="173"/>
      <c r="F85" s="173"/>
      <c r="G85" s="174" t="s">
        <v>331</v>
      </c>
      <c r="H85" s="175" t="s">
        <v>93</v>
      </c>
      <c r="I85" s="176" t="s">
        <v>332</v>
      </c>
      <c r="J85" s="176"/>
    </row>
    <row r="86" customFormat="false" ht="15" hidden="false" customHeight="true" outlineLevel="0" collapsed="false">
      <c r="A86" s="177" t="s">
        <v>333</v>
      </c>
      <c r="B86" s="178" t="s">
        <v>334</v>
      </c>
      <c r="C86" s="178" t="s">
        <v>335</v>
      </c>
      <c r="D86" s="179" t="s">
        <v>336</v>
      </c>
      <c r="E86" s="180" t="s">
        <v>337</v>
      </c>
      <c r="F86" s="180"/>
      <c r="G86" s="180"/>
      <c r="H86" s="181" t="s">
        <v>338</v>
      </c>
      <c r="I86" s="181"/>
      <c r="J86" s="181"/>
    </row>
    <row r="87" customFormat="false" ht="15" hidden="false" customHeight="false" outlineLevel="0" collapsed="false">
      <c r="A87" s="177"/>
      <c r="B87" s="178"/>
      <c r="C87" s="178"/>
      <c r="D87" s="179"/>
      <c r="E87" s="182" t="s">
        <v>339</v>
      </c>
      <c r="F87" s="182" t="s">
        <v>340</v>
      </c>
      <c r="G87" s="182" t="s">
        <v>341</v>
      </c>
      <c r="H87" s="182" t="s">
        <v>340</v>
      </c>
      <c r="I87" s="182" t="s">
        <v>341</v>
      </c>
      <c r="J87" s="183" t="s">
        <v>342</v>
      </c>
    </row>
    <row r="88" customFormat="false" ht="15" hidden="false" customHeight="false" outlineLevel="0" collapsed="false">
      <c r="A88" s="184"/>
      <c r="B88" s="185"/>
      <c r="C88" s="186"/>
      <c r="D88" s="187"/>
      <c r="E88" s="188"/>
      <c r="F88" s="188"/>
      <c r="G88" s="188"/>
      <c r="H88" s="187"/>
      <c r="I88" s="187"/>
      <c r="J88" s="189"/>
    </row>
    <row r="89" customFormat="false" ht="15" hidden="false" customHeight="false" outlineLevel="0" collapsed="false">
      <c r="A89" s="190" t="s">
        <v>343</v>
      </c>
      <c r="B89" s="190"/>
      <c r="C89" s="190"/>
      <c r="D89" s="190"/>
      <c r="E89" s="190"/>
      <c r="F89" s="190"/>
      <c r="G89" s="190"/>
      <c r="H89" s="190"/>
      <c r="I89" s="190"/>
      <c r="J89" s="191" t="n">
        <f aca="false">SUM(J87:J88)</f>
        <v>0</v>
      </c>
    </row>
    <row r="90" customFormat="false" ht="22.5" hidden="false" customHeight="true" outlineLevel="0" collapsed="false">
      <c r="A90" s="192" t="s">
        <v>333</v>
      </c>
      <c r="B90" s="193" t="s">
        <v>334</v>
      </c>
      <c r="C90" s="194" t="s">
        <v>344</v>
      </c>
      <c r="D90" s="194" t="s">
        <v>345</v>
      </c>
      <c r="E90" s="194" t="s">
        <v>30</v>
      </c>
      <c r="F90" s="195" t="s">
        <v>346</v>
      </c>
      <c r="G90" s="195" t="s">
        <v>347</v>
      </c>
      <c r="H90" s="196" t="s">
        <v>348</v>
      </c>
      <c r="I90" s="196"/>
      <c r="J90" s="197" t="s">
        <v>349</v>
      </c>
    </row>
    <row r="91" customFormat="false" ht="15" hidden="false" customHeight="false" outlineLevel="0" collapsed="false">
      <c r="A91" s="198" t="s">
        <v>87</v>
      </c>
      <c r="B91" s="199" t="s">
        <v>350</v>
      </c>
      <c r="C91" s="186" t="s">
        <v>351</v>
      </c>
      <c r="D91" s="199" t="s">
        <v>63</v>
      </c>
      <c r="E91" s="187" t="n">
        <v>0.2</v>
      </c>
      <c r="F91" s="200"/>
      <c r="G91" s="201"/>
      <c r="H91" s="200" t="n">
        <f aca="false">F91*(1+G91)</f>
        <v>0</v>
      </c>
      <c r="I91" s="200"/>
      <c r="J91" s="202" t="n">
        <f aca="false">ROUND(H91*E91,2)</f>
        <v>0</v>
      </c>
    </row>
    <row r="92" customFormat="false" ht="15" hidden="false" customHeight="false" outlineLevel="0" collapsed="false">
      <c r="A92" s="210" t="s">
        <v>87</v>
      </c>
      <c r="B92" s="211" t="s">
        <v>353</v>
      </c>
      <c r="C92" s="205" t="s">
        <v>354</v>
      </c>
      <c r="D92" s="204" t="s">
        <v>63</v>
      </c>
      <c r="E92" s="213" t="n">
        <v>0.4</v>
      </c>
      <c r="F92" s="207"/>
      <c r="G92" s="208"/>
      <c r="H92" s="207" t="n">
        <f aca="false">F92*(1+G92)</f>
        <v>0</v>
      </c>
      <c r="I92" s="207"/>
      <c r="J92" s="209" t="n">
        <f aca="false">ROUND(H92*E92,2)</f>
        <v>0</v>
      </c>
    </row>
    <row r="93" customFormat="false" ht="15" hidden="false" customHeight="false" outlineLevel="0" collapsed="false">
      <c r="A93" s="190" t="s">
        <v>355</v>
      </c>
      <c r="B93" s="190"/>
      <c r="C93" s="190"/>
      <c r="D93" s="190"/>
      <c r="E93" s="190"/>
      <c r="F93" s="190"/>
      <c r="G93" s="190"/>
      <c r="H93" s="190"/>
      <c r="I93" s="190"/>
      <c r="J93" s="217" t="n">
        <f aca="false">SUM(J90:J92)</f>
        <v>0</v>
      </c>
      <c r="L93" s="218"/>
    </row>
    <row r="94" customFormat="false" ht="15" hidden="false" customHeight="false" outlineLevel="0" collapsed="false">
      <c r="A94" s="219" t="s">
        <v>356</v>
      </c>
      <c r="B94" s="219"/>
      <c r="C94" s="219"/>
      <c r="D94" s="219"/>
      <c r="E94" s="219"/>
      <c r="F94" s="219"/>
      <c r="G94" s="219"/>
      <c r="H94" s="219"/>
      <c r="I94" s="220" t="n">
        <v>0.05</v>
      </c>
      <c r="J94" s="221" t="n">
        <f aca="false">ROUND(J93*I94,2)</f>
        <v>0</v>
      </c>
    </row>
    <row r="95" customFormat="false" ht="15" hidden="false" customHeight="false" outlineLevel="0" collapsed="false">
      <c r="A95" s="222" t="s">
        <v>357</v>
      </c>
      <c r="B95" s="222"/>
      <c r="C95" s="222"/>
      <c r="D95" s="222"/>
      <c r="E95" s="222"/>
      <c r="F95" s="222"/>
      <c r="G95" s="222"/>
      <c r="H95" s="222"/>
      <c r="I95" s="222"/>
      <c r="J95" s="140" t="n">
        <v>1</v>
      </c>
    </row>
    <row r="96" customFormat="false" ht="15" hidden="false" customHeight="false" outlineLevel="0" collapsed="false">
      <c r="A96" s="190" t="s">
        <v>358</v>
      </c>
      <c r="B96" s="190"/>
      <c r="C96" s="190"/>
      <c r="D96" s="190"/>
      <c r="E96" s="190"/>
      <c r="F96" s="190"/>
      <c r="G96" s="190"/>
      <c r="H96" s="190"/>
      <c r="I96" s="190"/>
      <c r="J96" s="191" t="n">
        <f aca="false">ROUND((J89+J93+J94)/J95,2)</f>
        <v>0</v>
      </c>
    </row>
    <row r="97" customFormat="false" ht="15" hidden="false" customHeight="false" outlineLevel="0" collapsed="false">
      <c r="A97" s="192" t="s">
        <v>333</v>
      </c>
      <c r="B97" s="193" t="s">
        <v>334</v>
      </c>
      <c r="C97" s="194" t="s">
        <v>359</v>
      </c>
      <c r="D97" s="194" t="s">
        <v>345</v>
      </c>
      <c r="E97" s="194" t="s">
        <v>360</v>
      </c>
      <c r="F97" s="194"/>
      <c r="G97" s="194"/>
      <c r="H97" s="194" t="s">
        <v>361</v>
      </c>
      <c r="I97" s="194"/>
      <c r="J97" s="223" t="s">
        <v>342</v>
      </c>
    </row>
    <row r="98" customFormat="false" ht="33.75" hidden="false" customHeight="false" outlineLevel="0" collapsed="false">
      <c r="A98" s="226" t="s">
        <v>87</v>
      </c>
      <c r="B98" s="224" t="s">
        <v>386</v>
      </c>
      <c r="C98" s="186" t="s">
        <v>387</v>
      </c>
      <c r="D98" s="199" t="s">
        <v>93</v>
      </c>
      <c r="E98" s="225" t="n">
        <v>1</v>
      </c>
      <c r="F98" s="225"/>
      <c r="G98" s="225"/>
      <c r="H98" s="200"/>
      <c r="I98" s="200"/>
      <c r="J98" s="202" t="n">
        <f aca="false">ROUND(H98*E98,2)</f>
        <v>0</v>
      </c>
    </row>
    <row r="99" customFormat="false" ht="15" hidden="false" customHeight="false" outlineLevel="0" collapsed="false">
      <c r="A99" s="190" t="s">
        <v>363</v>
      </c>
      <c r="B99" s="190"/>
      <c r="C99" s="190"/>
      <c r="D99" s="190"/>
      <c r="E99" s="190"/>
      <c r="F99" s="190"/>
      <c r="G99" s="190"/>
      <c r="H99" s="190"/>
      <c r="I99" s="190"/>
      <c r="J99" s="191" t="n">
        <f aca="false">SUM(J97:J98)</f>
        <v>0</v>
      </c>
    </row>
    <row r="100" customFormat="false" ht="15" hidden="false" customHeight="false" outlineLevel="0" collapsed="false">
      <c r="A100" s="192" t="s">
        <v>333</v>
      </c>
      <c r="B100" s="193" t="s">
        <v>334</v>
      </c>
      <c r="C100" s="194" t="s">
        <v>364</v>
      </c>
      <c r="D100" s="194" t="s">
        <v>345</v>
      </c>
      <c r="E100" s="194" t="s">
        <v>360</v>
      </c>
      <c r="F100" s="194"/>
      <c r="G100" s="194"/>
      <c r="H100" s="194" t="s">
        <v>361</v>
      </c>
      <c r="I100" s="194"/>
      <c r="J100" s="223" t="s">
        <v>342</v>
      </c>
    </row>
    <row r="101" customFormat="false" ht="33.75" hidden="false" customHeight="false" outlineLevel="0" collapsed="false">
      <c r="A101" s="226" t="s">
        <v>87</v>
      </c>
      <c r="B101" s="204" t="n">
        <v>2009619</v>
      </c>
      <c r="C101" s="186" t="s">
        <v>388</v>
      </c>
      <c r="D101" s="199" t="s">
        <v>90</v>
      </c>
      <c r="E101" s="255" t="n">
        <v>3.81</v>
      </c>
      <c r="F101" s="255"/>
      <c r="G101" s="255"/>
      <c r="H101" s="200"/>
      <c r="I101" s="200"/>
      <c r="J101" s="202" t="n">
        <f aca="false">ROUND(H101*E101,2)</f>
        <v>0</v>
      </c>
    </row>
    <row r="102" customFormat="false" ht="33.75" hidden="false" customHeight="false" outlineLevel="0" collapsed="false">
      <c r="A102" s="226" t="s">
        <v>87</v>
      </c>
      <c r="B102" s="224" t="n">
        <v>1109669</v>
      </c>
      <c r="C102" s="205" t="s">
        <v>365</v>
      </c>
      <c r="D102" s="204" t="s">
        <v>98</v>
      </c>
      <c r="E102" s="256" t="n">
        <v>0.06</v>
      </c>
      <c r="F102" s="256"/>
      <c r="G102" s="256"/>
      <c r="H102" s="207"/>
      <c r="I102" s="207"/>
      <c r="J102" s="209" t="n">
        <f aca="false">ROUND(H102*E102,2)</f>
        <v>0</v>
      </c>
      <c r="L102" s="228"/>
    </row>
    <row r="103" customFormat="false" ht="33.75" hidden="false" customHeight="false" outlineLevel="0" collapsed="false">
      <c r="A103" s="226" t="s">
        <v>87</v>
      </c>
      <c r="B103" s="224" t="n">
        <v>1107892</v>
      </c>
      <c r="C103" s="205" t="s">
        <v>366</v>
      </c>
      <c r="D103" s="204" t="s">
        <v>98</v>
      </c>
      <c r="E103" s="256" t="n">
        <v>0.25</v>
      </c>
      <c r="F103" s="256"/>
      <c r="G103" s="256"/>
      <c r="H103" s="207"/>
      <c r="I103" s="207"/>
      <c r="J103" s="209" t="n">
        <f aca="false">ROUND(H103*E103,2)</f>
        <v>0</v>
      </c>
      <c r="L103" s="228"/>
    </row>
    <row r="104" customFormat="false" ht="45" hidden="false" customHeight="false" outlineLevel="0" collapsed="false">
      <c r="A104" s="226" t="s">
        <v>87</v>
      </c>
      <c r="B104" s="224" t="n">
        <v>3103302</v>
      </c>
      <c r="C104" s="212" t="s">
        <v>389</v>
      </c>
      <c r="D104" s="211" t="s">
        <v>90</v>
      </c>
      <c r="E104" s="257" t="n">
        <v>1.24</v>
      </c>
      <c r="F104" s="257"/>
      <c r="G104" s="257"/>
      <c r="H104" s="214"/>
      <c r="I104" s="214"/>
      <c r="J104" s="216" t="n">
        <f aca="false">ROUND(H104*E104,2)</f>
        <v>0</v>
      </c>
    </row>
    <row r="105" customFormat="false" ht="15" hidden="false" customHeight="false" outlineLevel="0" collapsed="false">
      <c r="A105" s="190" t="s">
        <v>367</v>
      </c>
      <c r="B105" s="190"/>
      <c r="C105" s="190"/>
      <c r="D105" s="190"/>
      <c r="E105" s="190"/>
      <c r="F105" s="190"/>
      <c r="G105" s="190"/>
      <c r="H105" s="190"/>
      <c r="I105" s="190"/>
      <c r="J105" s="191" t="n">
        <f aca="false">SUM(J100:J104)</f>
        <v>0</v>
      </c>
    </row>
    <row r="106" customFormat="false" ht="15" hidden="false" customHeight="false" outlineLevel="0" collapsed="false">
      <c r="A106" s="192" t="s">
        <v>333</v>
      </c>
      <c r="B106" s="193" t="s">
        <v>334</v>
      </c>
      <c r="C106" s="194" t="s">
        <v>368</v>
      </c>
      <c r="D106" s="194" t="s">
        <v>345</v>
      </c>
      <c r="E106" s="194" t="s">
        <v>360</v>
      </c>
      <c r="F106" s="194"/>
      <c r="G106" s="194"/>
      <c r="H106" s="194" t="s">
        <v>361</v>
      </c>
      <c r="I106" s="194"/>
      <c r="J106" s="223" t="s">
        <v>342</v>
      </c>
    </row>
    <row r="107" customFormat="false" ht="33.75" hidden="false" customHeight="false" outlineLevel="0" collapsed="false">
      <c r="A107" s="226" t="s">
        <v>87</v>
      </c>
      <c r="B107" s="224" t="s">
        <v>386</v>
      </c>
      <c r="C107" s="205" t="s">
        <v>390</v>
      </c>
      <c r="D107" s="204" t="s">
        <v>249</v>
      </c>
      <c r="E107" s="258" t="n">
        <v>0.043</v>
      </c>
      <c r="F107" s="258"/>
      <c r="G107" s="258"/>
      <c r="H107" s="259"/>
      <c r="I107" s="259"/>
      <c r="J107" s="260" t="n">
        <f aca="false">ROUND(H107*E107,2)</f>
        <v>0</v>
      </c>
    </row>
    <row r="108" customFormat="false" ht="15" hidden="false" customHeight="false" outlineLevel="0" collapsed="false">
      <c r="A108" s="190" t="s">
        <v>369</v>
      </c>
      <c r="B108" s="190"/>
      <c r="C108" s="190"/>
      <c r="D108" s="190"/>
      <c r="E108" s="190"/>
      <c r="F108" s="190"/>
      <c r="G108" s="190"/>
      <c r="H108" s="190"/>
      <c r="I108" s="190"/>
      <c r="J108" s="191" t="n">
        <f aca="false">SUM(J106:J107)</f>
        <v>0</v>
      </c>
    </row>
    <row r="109" customFormat="false" ht="15" hidden="false" customHeight="true" outlineLevel="0" collapsed="false">
      <c r="A109" s="236" t="s">
        <v>333</v>
      </c>
      <c r="B109" s="237" t="s">
        <v>334</v>
      </c>
      <c r="C109" s="237" t="s">
        <v>294</v>
      </c>
      <c r="D109" s="194" t="s">
        <v>370</v>
      </c>
      <c r="E109" s="194"/>
      <c r="F109" s="194" t="s">
        <v>371</v>
      </c>
      <c r="G109" s="194"/>
      <c r="H109" s="194" t="s">
        <v>361</v>
      </c>
      <c r="I109" s="194"/>
      <c r="J109" s="223" t="s">
        <v>342</v>
      </c>
    </row>
    <row r="110" customFormat="false" ht="15" hidden="false" customHeight="false" outlineLevel="0" collapsed="false">
      <c r="A110" s="236"/>
      <c r="B110" s="237"/>
      <c r="C110" s="237"/>
      <c r="D110" s="238" t="s">
        <v>372</v>
      </c>
      <c r="E110" s="238" t="s">
        <v>373</v>
      </c>
      <c r="F110" s="194"/>
      <c r="G110" s="194"/>
      <c r="H110" s="194"/>
      <c r="I110" s="194"/>
      <c r="J110" s="223"/>
    </row>
    <row r="111" customFormat="false" ht="33.75" hidden="false" customHeight="false" outlineLevel="0" collapsed="false">
      <c r="A111" s="226" t="s">
        <v>87</v>
      </c>
      <c r="B111" s="261" t="s">
        <v>383</v>
      </c>
      <c r="C111" s="262" t="s">
        <v>390</v>
      </c>
      <c r="D111" s="263"/>
      <c r="E111" s="263"/>
      <c r="F111" s="264" t="n">
        <v>0.043</v>
      </c>
      <c r="G111" s="264"/>
      <c r="H111" s="265" t="n">
        <v>0</v>
      </c>
      <c r="I111" s="265"/>
      <c r="J111" s="260" t="n">
        <f aca="false">ROUND(H111*F111,2)</f>
        <v>0</v>
      </c>
    </row>
    <row r="112" customFormat="false" ht="15.75" hidden="false" customHeight="false" outlineLevel="0" collapsed="false">
      <c r="A112" s="190" t="s">
        <v>374</v>
      </c>
      <c r="B112" s="190"/>
      <c r="C112" s="190"/>
      <c r="D112" s="190"/>
      <c r="E112" s="190"/>
      <c r="F112" s="190"/>
      <c r="G112" s="190"/>
      <c r="H112" s="190"/>
      <c r="I112" s="190"/>
      <c r="J112" s="191" t="n">
        <f aca="false">SUM(J110:J111)</f>
        <v>0</v>
      </c>
    </row>
    <row r="113" customFormat="false" ht="15.75" hidden="false" customHeight="false" outlineLevel="0" collapsed="false">
      <c r="A113" s="244" t="s">
        <v>375</v>
      </c>
      <c r="B113" s="244"/>
      <c r="C113" s="244"/>
      <c r="D113" s="244"/>
      <c r="E113" s="244"/>
      <c r="F113" s="244"/>
      <c r="G113" s="244"/>
      <c r="H113" s="244"/>
      <c r="I113" s="244"/>
      <c r="J113" s="245" t="n">
        <f aca="false">J96+J99+J105+J112+J108</f>
        <v>0</v>
      </c>
    </row>
    <row r="114" customFormat="false" ht="15" hidden="false" customHeight="true" outlineLevel="0" collapsed="false">
      <c r="A114" s="168" t="s">
        <v>328</v>
      </c>
      <c r="B114" s="169" t="n">
        <v>330002</v>
      </c>
      <c r="C114" s="249" t="s">
        <v>194</v>
      </c>
      <c r="D114" s="249"/>
      <c r="E114" s="249"/>
      <c r="F114" s="249"/>
      <c r="G114" s="249"/>
      <c r="H114" s="249"/>
      <c r="I114" s="249"/>
      <c r="J114" s="249"/>
      <c r="L114" s="171"/>
    </row>
    <row r="115" customFormat="false" ht="15.75" hidden="false" customHeight="true" outlineLevel="0" collapsed="false">
      <c r="A115" s="172" t="s">
        <v>329</v>
      </c>
      <c r="B115" s="172"/>
      <c r="C115" s="173" t="s">
        <v>385</v>
      </c>
      <c r="D115" s="173"/>
      <c r="E115" s="173"/>
      <c r="F115" s="173"/>
      <c r="G115" s="174" t="s">
        <v>331</v>
      </c>
      <c r="H115" s="175" t="s">
        <v>93</v>
      </c>
      <c r="I115" s="176" t="s">
        <v>332</v>
      </c>
      <c r="J115" s="176"/>
    </row>
    <row r="116" customFormat="false" ht="15" hidden="false" customHeight="true" outlineLevel="0" collapsed="false">
      <c r="A116" s="177" t="s">
        <v>333</v>
      </c>
      <c r="B116" s="178" t="s">
        <v>334</v>
      </c>
      <c r="C116" s="178" t="s">
        <v>335</v>
      </c>
      <c r="D116" s="179" t="s">
        <v>336</v>
      </c>
      <c r="E116" s="180" t="s">
        <v>337</v>
      </c>
      <c r="F116" s="180"/>
      <c r="G116" s="180"/>
      <c r="H116" s="181" t="s">
        <v>338</v>
      </c>
      <c r="I116" s="181"/>
      <c r="J116" s="181"/>
    </row>
    <row r="117" customFormat="false" ht="15" hidden="false" customHeight="false" outlineLevel="0" collapsed="false">
      <c r="A117" s="177"/>
      <c r="B117" s="178"/>
      <c r="C117" s="178"/>
      <c r="D117" s="179"/>
      <c r="E117" s="182" t="s">
        <v>339</v>
      </c>
      <c r="F117" s="182" t="s">
        <v>340</v>
      </c>
      <c r="G117" s="182" t="s">
        <v>341</v>
      </c>
      <c r="H117" s="182" t="s">
        <v>340</v>
      </c>
      <c r="I117" s="182" t="s">
        <v>341</v>
      </c>
      <c r="J117" s="183" t="s">
        <v>342</v>
      </c>
    </row>
    <row r="118" customFormat="false" ht="15" hidden="false" customHeight="false" outlineLevel="0" collapsed="false">
      <c r="A118" s="184"/>
      <c r="B118" s="185"/>
      <c r="C118" s="186"/>
      <c r="D118" s="187"/>
      <c r="E118" s="188"/>
      <c r="F118" s="188"/>
      <c r="G118" s="188"/>
      <c r="H118" s="187"/>
      <c r="I118" s="187"/>
      <c r="J118" s="189"/>
    </row>
    <row r="119" customFormat="false" ht="15" hidden="false" customHeight="false" outlineLevel="0" collapsed="false">
      <c r="A119" s="190" t="s">
        <v>343</v>
      </c>
      <c r="B119" s="190"/>
      <c r="C119" s="190"/>
      <c r="D119" s="190"/>
      <c r="E119" s="190"/>
      <c r="F119" s="190"/>
      <c r="G119" s="190"/>
      <c r="H119" s="190"/>
      <c r="I119" s="190"/>
      <c r="J119" s="191" t="n">
        <f aca="false">SUM(J117:J118)</f>
        <v>0</v>
      </c>
    </row>
    <row r="120" customFormat="false" ht="22.5" hidden="false" customHeight="true" outlineLevel="0" collapsed="false">
      <c r="A120" s="192" t="s">
        <v>333</v>
      </c>
      <c r="B120" s="193" t="s">
        <v>334</v>
      </c>
      <c r="C120" s="194" t="s">
        <v>344</v>
      </c>
      <c r="D120" s="194" t="s">
        <v>345</v>
      </c>
      <c r="E120" s="194" t="s">
        <v>30</v>
      </c>
      <c r="F120" s="195" t="s">
        <v>346</v>
      </c>
      <c r="G120" s="195" t="s">
        <v>347</v>
      </c>
      <c r="H120" s="196" t="s">
        <v>348</v>
      </c>
      <c r="I120" s="196"/>
      <c r="J120" s="197" t="s">
        <v>349</v>
      </c>
    </row>
    <row r="121" customFormat="false" ht="15" hidden="false" customHeight="false" outlineLevel="0" collapsed="false">
      <c r="A121" s="198" t="s">
        <v>87</v>
      </c>
      <c r="B121" s="199" t="s">
        <v>350</v>
      </c>
      <c r="C121" s="186" t="s">
        <v>351</v>
      </c>
      <c r="D121" s="199" t="s">
        <v>63</v>
      </c>
      <c r="E121" s="253" t="n">
        <v>0.3</v>
      </c>
      <c r="F121" s="200"/>
      <c r="G121" s="201"/>
      <c r="H121" s="200" t="n">
        <f aca="false">F121*(1+G121)</f>
        <v>0</v>
      </c>
      <c r="I121" s="200"/>
      <c r="J121" s="202" t="n">
        <f aca="false">ROUND(H121*E121,2)</f>
        <v>0</v>
      </c>
    </row>
    <row r="122" customFormat="false" ht="15" hidden="false" customHeight="false" outlineLevel="0" collapsed="false">
      <c r="A122" s="210" t="s">
        <v>87</v>
      </c>
      <c r="B122" s="211" t="s">
        <v>353</v>
      </c>
      <c r="C122" s="205" t="s">
        <v>354</v>
      </c>
      <c r="D122" s="204" t="s">
        <v>63</v>
      </c>
      <c r="E122" s="266" t="n">
        <v>0.5</v>
      </c>
      <c r="F122" s="207"/>
      <c r="G122" s="208"/>
      <c r="H122" s="207" t="n">
        <f aca="false">F122*(1+G122)</f>
        <v>0</v>
      </c>
      <c r="I122" s="207"/>
      <c r="J122" s="209" t="n">
        <f aca="false">ROUND(H122*E122,2)</f>
        <v>0</v>
      </c>
    </row>
    <row r="123" customFormat="false" ht="15" hidden="false" customHeight="false" outlineLevel="0" collapsed="false">
      <c r="A123" s="190" t="s">
        <v>355</v>
      </c>
      <c r="B123" s="190"/>
      <c r="C123" s="190"/>
      <c r="D123" s="190"/>
      <c r="E123" s="190"/>
      <c r="F123" s="190"/>
      <c r="G123" s="190"/>
      <c r="H123" s="190"/>
      <c r="I123" s="190"/>
      <c r="J123" s="217" t="n">
        <f aca="false">SUM(J120:J122)</f>
        <v>0</v>
      </c>
      <c r="L123" s="218"/>
    </row>
    <row r="124" customFormat="false" ht="15" hidden="false" customHeight="false" outlineLevel="0" collapsed="false">
      <c r="A124" s="219" t="s">
        <v>356</v>
      </c>
      <c r="B124" s="219"/>
      <c r="C124" s="219"/>
      <c r="D124" s="219"/>
      <c r="E124" s="219"/>
      <c r="F124" s="219"/>
      <c r="G124" s="219"/>
      <c r="H124" s="219"/>
      <c r="I124" s="220" t="n">
        <v>0.05</v>
      </c>
      <c r="J124" s="221" t="n">
        <f aca="false">ROUND(J123*I124,2)</f>
        <v>0</v>
      </c>
    </row>
    <row r="125" customFormat="false" ht="15" hidden="false" customHeight="false" outlineLevel="0" collapsed="false">
      <c r="A125" s="222" t="s">
        <v>357</v>
      </c>
      <c r="B125" s="222"/>
      <c r="C125" s="222"/>
      <c r="D125" s="222"/>
      <c r="E125" s="222"/>
      <c r="F125" s="222"/>
      <c r="G125" s="222"/>
      <c r="H125" s="222"/>
      <c r="I125" s="222"/>
      <c r="J125" s="140" t="n">
        <v>1</v>
      </c>
    </row>
    <row r="126" customFormat="false" ht="15" hidden="false" customHeight="false" outlineLevel="0" collapsed="false">
      <c r="A126" s="190" t="s">
        <v>358</v>
      </c>
      <c r="B126" s="190"/>
      <c r="C126" s="190"/>
      <c r="D126" s="190"/>
      <c r="E126" s="190"/>
      <c r="F126" s="190"/>
      <c r="G126" s="190"/>
      <c r="H126" s="190"/>
      <c r="I126" s="190"/>
      <c r="J126" s="191" t="n">
        <f aca="false">ROUND((J119+J123+J124)/J125,2)</f>
        <v>0</v>
      </c>
    </row>
    <row r="127" customFormat="false" ht="15" hidden="false" customHeight="false" outlineLevel="0" collapsed="false">
      <c r="A127" s="192" t="s">
        <v>333</v>
      </c>
      <c r="B127" s="193" t="s">
        <v>334</v>
      </c>
      <c r="C127" s="194" t="s">
        <v>359</v>
      </c>
      <c r="D127" s="194" t="s">
        <v>345</v>
      </c>
      <c r="E127" s="194" t="s">
        <v>360</v>
      </c>
      <c r="F127" s="194"/>
      <c r="G127" s="194"/>
      <c r="H127" s="194" t="s">
        <v>361</v>
      </c>
      <c r="I127" s="194"/>
      <c r="J127" s="223" t="s">
        <v>342</v>
      </c>
    </row>
    <row r="128" customFormat="false" ht="33.75" hidden="false" customHeight="false" outlineLevel="0" collapsed="false">
      <c r="A128" s="226" t="s">
        <v>87</v>
      </c>
      <c r="B128" s="224" t="s">
        <v>386</v>
      </c>
      <c r="C128" s="186" t="s">
        <v>387</v>
      </c>
      <c r="D128" s="199" t="s">
        <v>93</v>
      </c>
      <c r="E128" s="225" t="n">
        <v>2</v>
      </c>
      <c r="F128" s="225"/>
      <c r="G128" s="225"/>
      <c r="H128" s="200"/>
      <c r="I128" s="200"/>
      <c r="J128" s="202" t="n">
        <f aca="false">ROUND(H128*E128,2)</f>
        <v>0</v>
      </c>
    </row>
    <row r="129" customFormat="false" ht="15" hidden="false" customHeight="false" outlineLevel="0" collapsed="false">
      <c r="A129" s="190" t="s">
        <v>363</v>
      </c>
      <c r="B129" s="190"/>
      <c r="C129" s="190"/>
      <c r="D129" s="190"/>
      <c r="E129" s="190"/>
      <c r="F129" s="190"/>
      <c r="G129" s="190"/>
      <c r="H129" s="190"/>
      <c r="I129" s="190"/>
      <c r="J129" s="191" t="n">
        <f aca="false">SUM(J127:J128)</f>
        <v>0</v>
      </c>
    </row>
    <row r="130" customFormat="false" ht="15" hidden="false" customHeight="false" outlineLevel="0" collapsed="false">
      <c r="A130" s="192" t="s">
        <v>333</v>
      </c>
      <c r="B130" s="193" t="s">
        <v>334</v>
      </c>
      <c r="C130" s="194" t="s">
        <v>364</v>
      </c>
      <c r="D130" s="194" t="s">
        <v>345</v>
      </c>
      <c r="E130" s="194" t="s">
        <v>360</v>
      </c>
      <c r="F130" s="194"/>
      <c r="G130" s="194"/>
      <c r="H130" s="194" t="s">
        <v>361</v>
      </c>
      <c r="I130" s="194"/>
      <c r="J130" s="223" t="s">
        <v>342</v>
      </c>
    </row>
    <row r="131" customFormat="false" ht="33.75" hidden="false" customHeight="false" outlineLevel="0" collapsed="false">
      <c r="A131" s="226" t="s">
        <v>87</v>
      </c>
      <c r="B131" s="204" t="n">
        <v>2009619</v>
      </c>
      <c r="C131" s="186" t="s">
        <v>388</v>
      </c>
      <c r="D131" s="199" t="s">
        <v>90</v>
      </c>
      <c r="E131" s="225" t="n">
        <v>6.37</v>
      </c>
      <c r="F131" s="225"/>
      <c r="G131" s="225"/>
      <c r="H131" s="200"/>
      <c r="I131" s="200"/>
      <c r="J131" s="202" t="n">
        <f aca="false">ROUND(H131*E131,2)</f>
        <v>0</v>
      </c>
    </row>
    <row r="132" customFormat="false" ht="33.75" hidden="false" customHeight="false" outlineLevel="0" collapsed="false">
      <c r="A132" s="226" t="s">
        <v>87</v>
      </c>
      <c r="B132" s="224" t="n">
        <v>1109669</v>
      </c>
      <c r="C132" s="205" t="s">
        <v>365</v>
      </c>
      <c r="D132" s="204" t="s">
        <v>98</v>
      </c>
      <c r="E132" s="267" t="n">
        <v>0.11</v>
      </c>
      <c r="F132" s="267"/>
      <c r="G132" s="267"/>
      <c r="H132" s="207"/>
      <c r="I132" s="207"/>
      <c r="J132" s="209" t="n">
        <f aca="false">ROUND(H132*E132,2)</f>
        <v>0</v>
      </c>
      <c r="L132" s="228"/>
    </row>
    <row r="133" customFormat="false" ht="33.75" hidden="false" customHeight="false" outlineLevel="0" collapsed="false">
      <c r="A133" s="226" t="s">
        <v>87</v>
      </c>
      <c r="B133" s="224" t="n">
        <v>1107892</v>
      </c>
      <c r="C133" s="205" t="s">
        <v>366</v>
      </c>
      <c r="D133" s="204" t="s">
        <v>98</v>
      </c>
      <c r="E133" s="267" t="n">
        <v>0.46</v>
      </c>
      <c r="F133" s="267"/>
      <c r="G133" s="267"/>
      <c r="H133" s="207"/>
      <c r="I133" s="207"/>
      <c r="J133" s="209" t="n">
        <f aca="false">ROUND(H133*E133,2)</f>
        <v>0</v>
      </c>
      <c r="L133" s="228"/>
    </row>
    <row r="134" customFormat="false" ht="45" hidden="false" customHeight="false" outlineLevel="0" collapsed="false">
      <c r="A134" s="226" t="s">
        <v>87</v>
      </c>
      <c r="B134" s="224" t="n">
        <v>3103302</v>
      </c>
      <c r="C134" s="212" t="s">
        <v>389</v>
      </c>
      <c r="D134" s="211" t="s">
        <v>90</v>
      </c>
      <c r="E134" s="227" t="n">
        <v>2.64</v>
      </c>
      <c r="F134" s="227"/>
      <c r="G134" s="227"/>
      <c r="H134" s="214"/>
      <c r="I134" s="214"/>
      <c r="J134" s="216" t="n">
        <f aca="false">ROUND(H134*E134,2)</f>
        <v>0</v>
      </c>
    </row>
    <row r="135" customFormat="false" ht="15" hidden="false" customHeight="false" outlineLevel="0" collapsed="false">
      <c r="A135" s="190" t="s">
        <v>367</v>
      </c>
      <c r="B135" s="190"/>
      <c r="C135" s="190"/>
      <c r="D135" s="190"/>
      <c r="E135" s="190"/>
      <c r="F135" s="190"/>
      <c r="G135" s="190"/>
      <c r="H135" s="190"/>
      <c r="I135" s="190"/>
      <c r="J135" s="191" t="n">
        <f aca="false">SUM(J130:J134)</f>
        <v>0</v>
      </c>
    </row>
    <row r="136" customFormat="false" ht="15" hidden="false" customHeight="false" outlineLevel="0" collapsed="false">
      <c r="A136" s="192" t="s">
        <v>333</v>
      </c>
      <c r="B136" s="193" t="s">
        <v>334</v>
      </c>
      <c r="C136" s="194" t="s">
        <v>368</v>
      </c>
      <c r="D136" s="194" t="s">
        <v>345</v>
      </c>
      <c r="E136" s="194" t="s">
        <v>360</v>
      </c>
      <c r="F136" s="194"/>
      <c r="G136" s="194"/>
      <c r="H136" s="194" t="s">
        <v>361</v>
      </c>
      <c r="I136" s="194"/>
      <c r="J136" s="223" t="s">
        <v>342</v>
      </c>
    </row>
    <row r="137" customFormat="false" ht="33.75" hidden="false" customHeight="false" outlineLevel="0" collapsed="false">
      <c r="A137" s="226" t="s">
        <v>87</v>
      </c>
      <c r="B137" s="224" t="s">
        <v>386</v>
      </c>
      <c r="C137" s="205" t="s">
        <v>390</v>
      </c>
      <c r="D137" s="204" t="s">
        <v>249</v>
      </c>
      <c r="E137" s="227" t="n">
        <f aca="false">0.043*2</f>
        <v>0.086</v>
      </c>
      <c r="F137" s="227"/>
      <c r="G137" s="227"/>
      <c r="H137" s="259"/>
      <c r="I137" s="259"/>
      <c r="J137" s="260" t="n">
        <f aca="false">ROUND(H137*E137,2)</f>
        <v>0</v>
      </c>
    </row>
    <row r="138" customFormat="false" ht="15" hidden="false" customHeight="false" outlineLevel="0" collapsed="false">
      <c r="A138" s="190" t="s">
        <v>369</v>
      </c>
      <c r="B138" s="190"/>
      <c r="C138" s="190"/>
      <c r="D138" s="190"/>
      <c r="E138" s="190"/>
      <c r="F138" s="190"/>
      <c r="G138" s="190"/>
      <c r="H138" s="190"/>
      <c r="I138" s="190"/>
      <c r="J138" s="191" t="n">
        <f aca="false">SUM(J136:J137)</f>
        <v>0</v>
      </c>
    </row>
    <row r="139" customFormat="false" ht="15" hidden="false" customHeight="true" outlineLevel="0" collapsed="false">
      <c r="A139" s="236" t="s">
        <v>333</v>
      </c>
      <c r="B139" s="237" t="s">
        <v>334</v>
      </c>
      <c r="C139" s="237" t="s">
        <v>294</v>
      </c>
      <c r="D139" s="194" t="s">
        <v>370</v>
      </c>
      <c r="E139" s="194"/>
      <c r="F139" s="194" t="s">
        <v>371</v>
      </c>
      <c r="G139" s="194"/>
      <c r="H139" s="194" t="s">
        <v>361</v>
      </c>
      <c r="I139" s="194"/>
      <c r="J139" s="223" t="s">
        <v>342</v>
      </c>
    </row>
    <row r="140" customFormat="false" ht="15" hidden="false" customHeight="false" outlineLevel="0" collapsed="false">
      <c r="A140" s="236"/>
      <c r="B140" s="237"/>
      <c r="C140" s="237"/>
      <c r="D140" s="238" t="s">
        <v>372</v>
      </c>
      <c r="E140" s="238" t="s">
        <v>373</v>
      </c>
      <c r="F140" s="194"/>
      <c r="G140" s="194"/>
      <c r="H140" s="194"/>
      <c r="I140" s="194"/>
      <c r="J140" s="223"/>
    </row>
    <row r="141" customFormat="false" ht="33.75" hidden="false" customHeight="false" outlineLevel="0" collapsed="false">
      <c r="A141" s="226" t="s">
        <v>87</v>
      </c>
      <c r="B141" s="261" t="s">
        <v>383</v>
      </c>
      <c r="C141" s="262" t="s">
        <v>390</v>
      </c>
      <c r="D141" s="263"/>
      <c r="E141" s="263"/>
      <c r="F141" s="264" t="n">
        <v>0.043</v>
      </c>
      <c r="G141" s="264"/>
      <c r="H141" s="265" t="n">
        <v>0</v>
      </c>
      <c r="I141" s="265"/>
      <c r="J141" s="260" t="n">
        <f aca="false">ROUND(H141*F141,2)</f>
        <v>0</v>
      </c>
    </row>
    <row r="142" customFormat="false" ht="15.75" hidden="false" customHeight="false" outlineLevel="0" collapsed="false">
      <c r="A142" s="190" t="s">
        <v>374</v>
      </c>
      <c r="B142" s="190"/>
      <c r="C142" s="190"/>
      <c r="D142" s="190"/>
      <c r="E142" s="190"/>
      <c r="F142" s="190"/>
      <c r="G142" s="190"/>
      <c r="H142" s="190"/>
      <c r="I142" s="190"/>
      <c r="J142" s="191" t="n">
        <f aca="false">SUM(J140:J141)</f>
        <v>0</v>
      </c>
    </row>
    <row r="143" customFormat="false" ht="15.75" hidden="false" customHeight="false" outlineLevel="0" collapsed="false">
      <c r="A143" s="244" t="s">
        <v>375</v>
      </c>
      <c r="B143" s="244"/>
      <c r="C143" s="244"/>
      <c r="D143" s="244"/>
      <c r="E143" s="244"/>
      <c r="F143" s="244"/>
      <c r="G143" s="244"/>
      <c r="H143" s="244"/>
      <c r="I143" s="244"/>
      <c r="J143" s="245" t="n">
        <f aca="false">J126+J129+J135+J142+J138</f>
        <v>0</v>
      </c>
    </row>
    <row r="144" customFormat="false" ht="15" hidden="false" customHeight="true" outlineLevel="0" collapsed="false">
      <c r="A144" s="168" t="s">
        <v>328</v>
      </c>
      <c r="B144" s="169" t="n">
        <v>410001</v>
      </c>
      <c r="C144" s="249" t="s">
        <v>236</v>
      </c>
      <c r="D144" s="249"/>
      <c r="E144" s="249"/>
      <c r="F144" s="249"/>
      <c r="G144" s="249"/>
      <c r="H144" s="249"/>
      <c r="I144" s="249"/>
      <c r="J144" s="249"/>
      <c r="L144" s="171"/>
    </row>
    <row r="145" customFormat="false" ht="15.75" hidden="false" customHeight="true" outlineLevel="0" collapsed="false">
      <c r="A145" s="172" t="s">
        <v>329</v>
      </c>
      <c r="B145" s="172"/>
      <c r="C145" s="173" t="s">
        <v>385</v>
      </c>
      <c r="D145" s="173"/>
      <c r="E145" s="173"/>
      <c r="F145" s="173"/>
      <c r="G145" s="174" t="s">
        <v>331</v>
      </c>
      <c r="H145" s="250" t="s">
        <v>90</v>
      </c>
      <c r="I145" s="176" t="s">
        <v>332</v>
      </c>
      <c r="J145" s="176"/>
    </row>
    <row r="146" customFormat="false" ht="15" hidden="false" customHeight="true" outlineLevel="0" collapsed="false">
      <c r="A146" s="177" t="s">
        <v>333</v>
      </c>
      <c r="B146" s="178" t="s">
        <v>334</v>
      </c>
      <c r="C146" s="178" t="s">
        <v>335</v>
      </c>
      <c r="D146" s="179" t="s">
        <v>336</v>
      </c>
      <c r="E146" s="180" t="s">
        <v>337</v>
      </c>
      <c r="F146" s="180"/>
      <c r="G146" s="180"/>
      <c r="H146" s="181" t="s">
        <v>338</v>
      </c>
      <c r="I146" s="181"/>
      <c r="J146" s="181"/>
    </row>
    <row r="147" customFormat="false" ht="15" hidden="false" customHeight="false" outlineLevel="0" collapsed="false">
      <c r="A147" s="177"/>
      <c r="B147" s="178"/>
      <c r="C147" s="178"/>
      <c r="D147" s="179"/>
      <c r="E147" s="182" t="s">
        <v>339</v>
      </c>
      <c r="F147" s="182" t="s">
        <v>340</v>
      </c>
      <c r="G147" s="182" t="s">
        <v>341</v>
      </c>
      <c r="H147" s="182" t="s">
        <v>340</v>
      </c>
      <c r="I147" s="182" t="s">
        <v>341</v>
      </c>
      <c r="J147" s="183" t="s">
        <v>342</v>
      </c>
    </row>
    <row r="148" customFormat="false" ht="22.5" hidden="false" customHeight="false" outlineLevel="0" collapsed="false">
      <c r="A148" s="268" t="s">
        <v>87</v>
      </c>
      <c r="B148" s="269" t="s">
        <v>391</v>
      </c>
      <c r="C148" s="205" t="s">
        <v>392</v>
      </c>
      <c r="D148" s="206" t="s">
        <v>51</v>
      </c>
      <c r="E148" s="157" t="n">
        <v>1</v>
      </c>
      <c r="F148" s="157" t="n">
        <v>0.41</v>
      </c>
      <c r="G148" s="157" t="n">
        <v>0.59</v>
      </c>
      <c r="H148" s="206"/>
      <c r="I148" s="206"/>
      <c r="J148" s="252" t="n">
        <f aca="false">ROUND(E148*(F148*H148)+(G148*I148),2)</f>
        <v>0</v>
      </c>
    </row>
    <row r="149" customFormat="false" ht="15" hidden="false" customHeight="false" outlineLevel="0" collapsed="false">
      <c r="A149" s="270" t="s">
        <v>87</v>
      </c>
      <c r="B149" s="271" t="s">
        <v>393</v>
      </c>
      <c r="C149" s="205" t="s">
        <v>394</v>
      </c>
      <c r="D149" s="206"/>
      <c r="E149" s="157" t="n">
        <v>1</v>
      </c>
      <c r="F149" s="157" t="n">
        <v>0.41</v>
      </c>
      <c r="G149" s="157" t="n">
        <v>0.59</v>
      </c>
      <c r="H149" s="206"/>
      <c r="I149" s="206"/>
      <c r="J149" s="252" t="n">
        <f aca="false">ROUND(E149*(F149*H149)+(G149*I149),2)</f>
        <v>0</v>
      </c>
    </row>
    <row r="150" customFormat="false" ht="22.5" hidden="false" customHeight="false" outlineLevel="0" collapsed="false">
      <c r="A150" s="272" t="s">
        <v>87</v>
      </c>
      <c r="B150" s="273" t="s">
        <v>395</v>
      </c>
      <c r="C150" s="212" t="s">
        <v>396</v>
      </c>
      <c r="D150" s="213" t="s">
        <v>51</v>
      </c>
      <c r="E150" s="157" t="n">
        <v>1</v>
      </c>
      <c r="F150" s="157" t="n">
        <v>0.41</v>
      </c>
      <c r="G150" s="157" t="n">
        <v>0.59</v>
      </c>
      <c r="H150" s="213"/>
      <c r="I150" s="213"/>
      <c r="J150" s="274" t="n">
        <f aca="false">ROUND(E150*(F150*H150)+(G150*I150),2)</f>
        <v>0</v>
      </c>
    </row>
    <row r="151" customFormat="false" ht="15" hidden="false" customHeight="false" outlineLevel="0" collapsed="false">
      <c r="A151" s="190" t="s">
        <v>343</v>
      </c>
      <c r="B151" s="190"/>
      <c r="C151" s="190"/>
      <c r="D151" s="190"/>
      <c r="E151" s="190"/>
      <c r="F151" s="190"/>
      <c r="G151" s="190"/>
      <c r="H151" s="190"/>
      <c r="I151" s="190"/>
      <c r="J151" s="191" t="n">
        <f aca="false">SUM(J147:J150)</f>
        <v>0</v>
      </c>
    </row>
    <row r="152" customFormat="false" ht="22.5" hidden="false" customHeight="true" outlineLevel="0" collapsed="false">
      <c r="A152" s="192" t="s">
        <v>333</v>
      </c>
      <c r="B152" s="193" t="s">
        <v>334</v>
      </c>
      <c r="C152" s="194" t="s">
        <v>344</v>
      </c>
      <c r="D152" s="194" t="s">
        <v>345</v>
      </c>
      <c r="E152" s="194" t="s">
        <v>30</v>
      </c>
      <c r="F152" s="195" t="s">
        <v>346</v>
      </c>
      <c r="G152" s="195" t="s">
        <v>347</v>
      </c>
      <c r="H152" s="196" t="s">
        <v>348</v>
      </c>
      <c r="I152" s="196"/>
      <c r="J152" s="197" t="s">
        <v>349</v>
      </c>
    </row>
    <row r="153" customFormat="false" ht="15" hidden="false" customHeight="false" outlineLevel="0" collapsed="false">
      <c r="A153" s="275" t="s">
        <v>87</v>
      </c>
      <c r="B153" s="199" t="s">
        <v>397</v>
      </c>
      <c r="C153" s="186" t="s">
        <v>398</v>
      </c>
      <c r="D153" s="199" t="s">
        <v>399</v>
      </c>
      <c r="E153" s="225" t="n">
        <v>0.0045</v>
      </c>
      <c r="F153" s="200"/>
      <c r="G153" s="201"/>
      <c r="H153" s="200" t="n">
        <f aca="false">F153*(1+G153)</f>
        <v>0</v>
      </c>
      <c r="I153" s="200"/>
      <c r="J153" s="202" t="n">
        <f aca="false">ROUND(H153*E153,2)</f>
        <v>0</v>
      </c>
    </row>
    <row r="154" customFormat="false" ht="15" hidden="false" customHeight="false" outlineLevel="0" collapsed="false">
      <c r="A154" s="226" t="s">
        <v>87</v>
      </c>
      <c r="B154" s="224" t="s">
        <v>353</v>
      </c>
      <c r="C154" s="212" t="s">
        <v>354</v>
      </c>
      <c r="D154" s="211" t="s">
        <v>63</v>
      </c>
      <c r="E154" s="213" t="n">
        <v>1</v>
      </c>
      <c r="F154" s="214"/>
      <c r="G154" s="215"/>
      <c r="H154" s="214" t="n">
        <f aca="false">F154*(1+G154)</f>
        <v>0</v>
      </c>
      <c r="I154" s="214"/>
      <c r="J154" s="216" t="n">
        <f aca="false">ROUND(H154*E154,2)</f>
        <v>0</v>
      </c>
    </row>
    <row r="155" customFormat="false" ht="15" hidden="false" customHeight="false" outlineLevel="0" collapsed="false">
      <c r="A155" s="190" t="s">
        <v>355</v>
      </c>
      <c r="B155" s="190"/>
      <c r="C155" s="190"/>
      <c r="D155" s="190"/>
      <c r="E155" s="190"/>
      <c r="F155" s="190"/>
      <c r="G155" s="190"/>
      <c r="H155" s="190"/>
      <c r="I155" s="190"/>
      <c r="J155" s="217" t="n">
        <f aca="false">SUM(J152:J154)</f>
        <v>0</v>
      </c>
      <c r="L155" s="218"/>
    </row>
    <row r="156" customFormat="false" ht="15" hidden="false" customHeight="false" outlineLevel="0" collapsed="false">
      <c r="A156" s="219" t="s">
        <v>356</v>
      </c>
      <c r="B156" s="219"/>
      <c r="C156" s="219"/>
      <c r="D156" s="219"/>
      <c r="E156" s="219"/>
      <c r="F156" s="219"/>
      <c r="G156" s="219"/>
      <c r="H156" s="219"/>
      <c r="I156" s="220" t="n">
        <v>0.05</v>
      </c>
      <c r="J156" s="221" t="n">
        <f aca="false">ROUND(J155*I156,2)</f>
        <v>0</v>
      </c>
    </row>
    <row r="157" customFormat="false" ht="15" hidden="false" customHeight="false" outlineLevel="0" collapsed="false">
      <c r="A157" s="222" t="s">
        <v>357</v>
      </c>
      <c r="B157" s="222"/>
      <c r="C157" s="222"/>
      <c r="D157" s="222"/>
      <c r="E157" s="222"/>
      <c r="F157" s="222"/>
      <c r="G157" s="222"/>
      <c r="H157" s="222"/>
      <c r="I157" s="222"/>
      <c r="J157" s="140" t="n">
        <v>160</v>
      </c>
    </row>
    <row r="158" customFormat="false" ht="15" hidden="false" customHeight="false" outlineLevel="0" collapsed="false">
      <c r="A158" s="190" t="s">
        <v>358</v>
      </c>
      <c r="B158" s="190"/>
      <c r="C158" s="190"/>
      <c r="D158" s="190"/>
      <c r="E158" s="190"/>
      <c r="F158" s="190"/>
      <c r="G158" s="190"/>
      <c r="H158" s="190"/>
      <c r="I158" s="190"/>
      <c r="J158" s="191" t="n">
        <f aca="false">ROUND((J151+J155+J156)/J157,2)</f>
        <v>0</v>
      </c>
    </row>
    <row r="159" customFormat="false" ht="15" hidden="false" customHeight="false" outlineLevel="0" collapsed="false">
      <c r="A159" s="192" t="s">
        <v>333</v>
      </c>
      <c r="B159" s="193" t="s">
        <v>334</v>
      </c>
      <c r="C159" s="194" t="s">
        <v>359</v>
      </c>
      <c r="D159" s="194" t="s">
        <v>345</v>
      </c>
      <c r="E159" s="194" t="s">
        <v>360</v>
      </c>
      <c r="F159" s="194"/>
      <c r="G159" s="194"/>
      <c r="H159" s="194" t="s">
        <v>361</v>
      </c>
      <c r="I159" s="194"/>
      <c r="J159" s="223" t="s">
        <v>342</v>
      </c>
    </row>
    <row r="160" customFormat="false" ht="15" hidden="false" customHeight="false" outlineLevel="0" collapsed="false">
      <c r="A160" s="184"/>
      <c r="B160" s="251"/>
      <c r="C160" s="186"/>
      <c r="D160" s="199"/>
      <c r="E160" s="225"/>
      <c r="F160" s="225"/>
      <c r="G160" s="225"/>
      <c r="H160" s="200"/>
      <c r="I160" s="200"/>
      <c r="J160" s="202"/>
    </row>
    <row r="161" customFormat="false" ht="15" hidden="false" customHeight="false" outlineLevel="0" collapsed="false">
      <c r="A161" s="190" t="s">
        <v>363</v>
      </c>
      <c r="B161" s="190"/>
      <c r="C161" s="190"/>
      <c r="D161" s="190"/>
      <c r="E161" s="190"/>
      <c r="F161" s="190"/>
      <c r="G161" s="190"/>
      <c r="H161" s="190"/>
      <c r="I161" s="190"/>
      <c r="J161" s="191" t="n">
        <f aca="false">SUM(J159:J160)</f>
        <v>0</v>
      </c>
    </row>
    <row r="162" customFormat="false" ht="15" hidden="false" customHeight="false" outlineLevel="0" collapsed="false">
      <c r="A162" s="192" t="s">
        <v>333</v>
      </c>
      <c r="B162" s="193" t="s">
        <v>334</v>
      </c>
      <c r="C162" s="194" t="s">
        <v>364</v>
      </c>
      <c r="D162" s="194" t="s">
        <v>345</v>
      </c>
      <c r="E162" s="194" t="s">
        <v>360</v>
      </c>
      <c r="F162" s="194"/>
      <c r="G162" s="194"/>
      <c r="H162" s="194" t="s">
        <v>361</v>
      </c>
      <c r="I162" s="194"/>
      <c r="J162" s="223" t="s">
        <v>342</v>
      </c>
    </row>
    <row r="163" customFormat="false" ht="15" hidden="false" customHeight="false" outlineLevel="0" collapsed="false">
      <c r="A163" s="247"/>
      <c r="B163" s="248"/>
      <c r="C163" s="186"/>
      <c r="D163" s="199"/>
      <c r="E163" s="225"/>
      <c r="F163" s="225"/>
      <c r="G163" s="225"/>
      <c r="H163" s="200"/>
      <c r="I163" s="200"/>
      <c r="J163" s="202"/>
    </row>
    <row r="164" customFormat="false" ht="15" hidden="false" customHeight="false" outlineLevel="0" collapsed="false">
      <c r="A164" s="190" t="s">
        <v>367</v>
      </c>
      <c r="B164" s="190"/>
      <c r="C164" s="190"/>
      <c r="D164" s="190"/>
      <c r="E164" s="190"/>
      <c r="F164" s="190"/>
      <c r="G164" s="190"/>
      <c r="H164" s="190"/>
      <c r="I164" s="190"/>
      <c r="J164" s="191" t="n">
        <f aca="false">SUM(J162:J163)</f>
        <v>0</v>
      </c>
    </row>
    <row r="165" customFormat="false" ht="15" hidden="false" customHeight="false" outlineLevel="0" collapsed="false">
      <c r="A165" s="192" t="s">
        <v>333</v>
      </c>
      <c r="B165" s="193" t="s">
        <v>334</v>
      </c>
      <c r="C165" s="194" t="s">
        <v>368</v>
      </c>
      <c r="D165" s="194" t="s">
        <v>345</v>
      </c>
      <c r="E165" s="194" t="s">
        <v>360</v>
      </c>
      <c r="F165" s="194"/>
      <c r="G165" s="194"/>
      <c r="H165" s="194" t="s">
        <v>361</v>
      </c>
      <c r="I165" s="194"/>
      <c r="J165" s="223" t="s">
        <v>342</v>
      </c>
    </row>
    <row r="166" customFormat="false" ht="15" hidden="false" customHeight="false" outlineLevel="0" collapsed="false">
      <c r="A166" s="229"/>
      <c r="B166" s="230"/>
      <c r="C166" s="231"/>
      <c r="D166" s="232"/>
      <c r="E166" s="233"/>
      <c r="F166" s="233"/>
      <c r="G166" s="233"/>
      <c r="H166" s="234"/>
      <c r="I166" s="234"/>
      <c r="J166" s="235" t="n">
        <f aca="false">ROUND(H166*E166,2)</f>
        <v>0</v>
      </c>
    </row>
    <row r="167" customFormat="false" ht="15" hidden="false" customHeight="false" outlineLevel="0" collapsed="false">
      <c r="A167" s="190" t="s">
        <v>369</v>
      </c>
      <c r="B167" s="190"/>
      <c r="C167" s="190"/>
      <c r="D167" s="190"/>
      <c r="E167" s="190"/>
      <c r="F167" s="190"/>
      <c r="G167" s="190"/>
      <c r="H167" s="190"/>
      <c r="I167" s="190"/>
      <c r="J167" s="191" t="n">
        <f aca="false">SUM(J165:J166)</f>
        <v>0</v>
      </c>
    </row>
    <row r="168" customFormat="false" ht="15" hidden="false" customHeight="true" outlineLevel="0" collapsed="false">
      <c r="A168" s="236" t="s">
        <v>333</v>
      </c>
      <c r="B168" s="237" t="s">
        <v>334</v>
      </c>
      <c r="C168" s="237" t="s">
        <v>294</v>
      </c>
      <c r="D168" s="194" t="s">
        <v>370</v>
      </c>
      <c r="E168" s="194"/>
      <c r="F168" s="194" t="s">
        <v>371</v>
      </c>
      <c r="G168" s="194"/>
      <c r="H168" s="194" t="s">
        <v>361</v>
      </c>
      <c r="I168" s="194"/>
      <c r="J168" s="223" t="s">
        <v>342</v>
      </c>
    </row>
    <row r="169" customFormat="false" ht="15" hidden="false" customHeight="false" outlineLevel="0" collapsed="false">
      <c r="A169" s="236"/>
      <c r="B169" s="237"/>
      <c r="C169" s="237"/>
      <c r="D169" s="238" t="s">
        <v>372</v>
      </c>
      <c r="E169" s="238" t="s">
        <v>373</v>
      </c>
      <c r="F169" s="194"/>
      <c r="G169" s="194"/>
      <c r="H169" s="194"/>
      <c r="I169" s="194"/>
      <c r="J169" s="223"/>
    </row>
    <row r="170" customFormat="false" ht="15" hidden="false" customHeight="false" outlineLevel="0" collapsed="false">
      <c r="A170" s="229"/>
      <c r="B170" s="239"/>
      <c r="C170" s="240"/>
      <c r="D170" s="241"/>
      <c r="E170" s="241"/>
      <c r="F170" s="242"/>
      <c r="G170" s="242"/>
      <c r="H170" s="243"/>
      <c r="I170" s="243"/>
      <c r="J170" s="235" t="n">
        <f aca="false">ROUND(H170*F170,2)</f>
        <v>0</v>
      </c>
    </row>
    <row r="171" customFormat="false" ht="15.75" hidden="false" customHeight="false" outlineLevel="0" collapsed="false">
      <c r="A171" s="190" t="s">
        <v>374</v>
      </c>
      <c r="B171" s="190"/>
      <c r="C171" s="190"/>
      <c r="D171" s="190"/>
      <c r="E171" s="190"/>
      <c r="F171" s="190"/>
      <c r="G171" s="190"/>
      <c r="H171" s="190"/>
      <c r="I171" s="190"/>
      <c r="J171" s="191" t="n">
        <f aca="false">SUM(J169:J170)</f>
        <v>0</v>
      </c>
    </row>
    <row r="172" customFormat="false" ht="15.75" hidden="false" customHeight="false" outlineLevel="0" collapsed="false">
      <c r="A172" s="244" t="s">
        <v>375</v>
      </c>
      <c r="B172" s="244"/>
      <c r="C172" s="244"/>
      <c r="D172" s="244"/>
      <c r="E172" s="244"/>
      <c r="F172" s="244"/>
      <c r="G172" s="244"/>
      <c r="H172" s="244"/>
      <c r="I172" s="244"/>
      <c r="J172" s="245" t="n">
        <f aca="false">J158+J161+J164+J171+J167</f>
        <v>0</v>
      </c>
    </row>
    <row r="173" customFormat="false" ht="15" hidden="false" customHeight="true" outlineLevel="0" collapsed="false">
      <c r="A173" s="168" t="s">
        <v>328</v>
      </c>
      <c r="B173" s="169" t="n">
        <v>410002</v>
      </c>
      <c r="C173" s="170" t="s">
        <v>253</v>
      </c>
      <c r="D173" s="170"/>
      <c r="E173" s="170"/>
      <c r="F173" s="170"/>
      <c r="G173" s="170"/>
      <c r="H173" s="170"/>
      <c r="I173" s="170"/>
      <c r="J173" s="170"/>
      <c r="L173" s="171"/>
    </row>
    <row r="174" customFormat="false" ht="15.75" hidden="false" customHeight="true" outlineLevel="0" collapsed="false">
      <c r="A174" s="172" t="s">
        <v>329</v>
      </c>
      <c r="B174" s="172"/>
      <c r="C174" s="173" t="s">
        <v>330</v>
      </c>
      <c r="D174" s="173"/>
      <c r="E174" s="173"/>
      <c r="F174" s="173"/>
      <c r="G174" s="174" t="s">
        <v>331</v>
      </c>
      <c r="H174" s="250" t="s">
        <v>217</v>
      </c>
      <c r="I174" s="176" t="s">
        <v>332</v>
      </c>
      <c r="J174" s="176"/>
    </row>
    <row r="175" customFormat="false" ht="15" hidden="false" customHeight="true" outlineLevel="0" collapsed="false">
      <c r="A175" s="177" t="s">
        <v>333</v>
      </c>
      <c r="B175" s="178" t="s">
        <v>334</v>
      </c>
      <c r="C175" s="178" t="s">
        <v>335</v>
      </c>
      <c r="D175" s="179" t="s">
        <v>336</v>
      </c>
      <c r="E175" s="180" t="s">
        <v>337</v>
      </c>
      <c r="F175" s="180"/>
      <c r="G175" s="180"/>
      <c r="H175" s="181" t="s">
        <v>338</v>
      </c>
      <c r="I175" s="181"/>
      <c r="J175" s="181"/>
    </row>
    <row r="176" customFormat="false" ht="15" hidden="false" customHeight="false" outlineLevel="0" collapsed="false">
      <c r="A176" s="177"/>
      <c r="B176" s="178"/>
      <c r="C176" s="178"/>
      <c r="D176" s="179"/>
      <c r="E176" s="182" t="s">
        <v>339</v>
      </c>
      <c r="F176" s="182" t="s">
        <v>340</v>
      </c>
      <c r="G176" s="182" t="s">
        <v>341</v>
      </c>
      <c r="H176" s="182" t="s">
        <v>340</v>
      </c>
      <c r="I176" s="182" t="s">
        <v>341</v>
      </c>
      <c r="J176" s="183" t="s">
        <v>342</v>
      </c>
    </row>
    <row r="177" customFormat="false" ht="15" hidden="false" customHeight="false" outlineLevel="0" collapsed="false">
      <c r="A177" s="184"/>
      <c r="B177" s="185"/>
      <c r="C177" s="186"/>
      <c r="D177" s="187"/>
      <c r="E177" s="188"/>
      <c r="F177" s="188"/>
      <c r="G177" s="188"/>
      <c r="H177" s="187"/>
      <c r="I177" s="187"/>
      <c r="J177" s="189"/>
    </row>
    <row r="178" customFormat="false" ht="15" hidden="false" customHeight="false" outlineLevel="0" collapsed="false">
      <c r="A178" s="190" t="s">
        <v>343</v>
      </c>
      <c r="B178" s="190"/>
      <c r="C178" s="190"/>
      <c r="D178" s="190"/>
      <c r="E178" s="190"/>
      <c r="F178" s="190"/>
      <c r="G178" s="190"/>
      <c r="H178" s="190"/>
      <c r="I178" s="190"/>
      <c r="J178" s="191" t="n">
        <f aca="false">SUM(J176:J177)</f>
        <v>0</v>
      </c>
    </row>
    <row r="179" customFormat="false" ht="22.5" hidden="false" customHeight="true" outlineLevel="0" collapsed="false">
      <c r="A179" s="192" t="s">
        <v>333</v>
      </c>
      <c r="B179" s="193" t="s">
        <v>334</v>
      </c>
      <c r="C179" s="194" t="s">
        <v>344</v>
      </c>
      <c r="D179" s="194" t="s">
        <v>345</v>
      </c>
      <c r="E179" s="194" t="s">
        <v>30</v>
      </c>
      <c r="F179" s="195" t="s">
        <v>346</v>
      </c>
      <c r="G179" s="195" t="s">
        <v>347</v>
      </c>
      <c r="H179" s="196" t="s">
        <v>348</v>
      </c>
      <c r="I179" s="196"/>
      <c r="J179" s="197" t="s">
        <v>349</v>
      </c>
    </row>
    <row r="180" customFormat="false" ht="15" hidden="false" customHeight="false" outlineLevel="0" collapsed="false">
      <c r="A180" s="276"/>
      <c r="B180" s="277"/>
      <c r="C180" s="212"/>
      <c r="D180" s="211"/>
      <c r="E180" s="266"/>
      <c r="F180" s="214"/>
      <c r="G180" s="215"/>
      <c r="H180" s="214"/>
      <c r="I180" s="214"/>
      <c r="J180" s="216"/>
    </row>
    <row r="181" customFormat="false" ht="15" hidden="false" customHeight="false" outlineLevel="0" collapsed="false">
      <c r="A181" s="190" t="s">
        <v>355</v>
      </c>
      <c r="B181" s="190"/>
      <c r="C181" s="190"/>
      <c r="D181" s="190"/>
      <c r="E181" s="190"/>
      <c r="F181" s="190"/>
      <c r="G181" s="190"/>
      <c r="H181" s="190"/>
      <c r="I181" s="190"/>
      <c r="J181" s="217" t="n">
        <f aca="false">SUM(J179:J180)</f>
        <v>0</v>
      </c>
      <c r="L181" s="218"/>
    </row>
    <row r="182" customFormat="false" ht="15" hidden="false" customHeight="false" outlineLevel="0" collapsed="false">
      <c r="A182" s="219" t="s">
        <v>356</v>
      </c>
      <c r="B182" s="219"/>
      <c r="C182" s="219"/>
      <c r="D182" s="219"/>
      <c r="E182" s="219"/>
      <c r="F182" s="219"/>
      <c r="G182" s="219"/>
      <c r="H182" s="219"/>
      <c r="I182" s="220" t="n">
        <v>0.05</v>
      </c>
      <c r="J182" s="221" t="n">
        <f aca="false">ROUND(J181*I182,2)</f>
        <v>0</v>
      </c>
    </row>
    <row r="183" customFormat="false" ht="15" hidden="false" customHeight="false" outlineLevel="0" collapsed="false">
      <c r="A183" s="222" t="s">
        <v>357</v>
      </c>
      <c r="B183" s="222"/>
      <c r="C183" s="222"/>
      <c r="D183" s="222"/>
      <c r="E183" s="222"/>
      <c r="F183" s="222"/>
      <c r="G183" s="222"/>
      <c r="H183" s="222"/>
      <c r="I183" s="222"/>
      <c r="J183" s="140" t="n">
        <v>1</v>
      </c>
    </row>
    <row r="184" customFormat="false" ht="15" hidden="false" customHeight="false" outlineLevel="0" collapsed="false">
      <c r="A184" s="190" t="s">
        <v>358</v>
      </c>
      <c r="B184" s="190"/>
      <c r="C184" s="190"/>
      <c r="D184" s="190"/>
      <c r="E184" s="190"/>
      <c r="F184" s="190"/>
      <c r="G184" s="190"/>
      <c r="H184" s="190"/>
      <c r="I184" s="190"/>
      <c r="J184" s="191" t="n">
        <f aca="false">ROUND((J178+J181+J182)/J183,2)</f>
        <v>0</v>
      </c>
    </row>
    <row r="185" customFormat="false" ht="15" hidden="false" customHeight="false" outlineLevel="0" collapsed="false">
      <c r="A185" s="192" t="s">
        <v>333</v>
      </c>
      <c r="B185" s="193" t="s">
        <v>334</v>
      </c>
      <c r="C185" s="194" t="s">
        <v>359</v>
      </c>
      <c r="D185" s="194" t="s">
        <v>345</v>
      </c>
      <c r="E185" s="194" t="s">
        <v>360</v>
      </c>
      <c r="F185" s="194"/>
      <c r="G185" s="194"/>
      <c r="H185" s="194" t="s">
        <v>361</v>
      </c>
      <c r="I185" s="194"/>
      <c r="J185" s="223" t="s">
        <v>342</v>
      </c>
    </row>
    <row r="186" customFormat="false" ht="15" hidden="false" customHeight="false" outlineLevel="0" collapsed="false">
      <c r="A186" s="247"/>
      <c r="B186" s="185"/>
      <c r="C186" s="186"/>
      <c r="D186" s="199"/>
      <c r="E186" s="225"/>
      <c r="F186" s="225"/>
      <c r="G186" s="225"/>
      <c r="H186" s="200"/>
      <c r="I186" s="200"/>
      <c r="J186" s="202"/>
    </row>
    <row r="187" customFormat="false" ht="15" hidden="false" customHeight="false" outlineLevel="0" collapsed="false">
      <c r="A187" s="190" t="s">
        <v>363</v>
      </c>
      <c r="B187" s="190"/>
      <c r="C187" s="190"/>
      <c r="D187" s="190"/>
      <c r="E187" s="190"/>
      <c r="F187" s="190"/>
      <c r="G187" s="190"/>
      <c r="H187" s="190"/>
      <c r="I187" s="190"/>
      <c r="J187" s="191" t="n">
        <f aca="false">SUM(J185:J186)</f>
        <v>0</v>
      </c>
    </row>
    <row r="188" customFormat="false" ht="15" hidden="false" customHeight="false" outlineLevel="0" collapsed="false">
      <c r="A188" s="192" t="s">
        <v>333</v>
      </c>
      <c r="B188" s="193" t="s">
        <v>334</v>
      </c>
      <c r="C188" s="194" t="s">
        <v>364</v>
      </c>
      <c r="D188" s="194" t="s">
        <v>345</v>
      </c>
      <c r="E188" s="194" t="s">
        <v>360</v>
      </c>
      <c r="F188" s="194"/>
      <c r="G188" s="194"/>
      <c r="H188" s="194" t="s">
        <v>361</v>
      </c>
      <c r="I188" s="194"/>
      <c r="J188" s="223" t="s">
        <v>342</v>
      </c>
    </row>
    <row r="189" customFormat="false" ht="33.75" hidden="false" customHeight="false" outlineLevel="0" collapsed="false">
      <c r="A189" s="198" t="s">
        <v>87</v>
      </c>
      <c r="B189" s="278" t="n">
        <v>1107892</v>
      </c>
      <c r="C189" s="186" t="s">
        <v>366</v>
      </c>
      <c r="D189" s="199" t="s">
        <v>98</v>
      </c>
      <c r="E189" s="279" t="n">
        <v>0.0075</v>
      </c>
      <c r="F189" s="279"/>
      <c r="G189" s="279"/>
      <c r="H189" s="200"/>
      <c r="I189" s="200"/>
      <c r="J189" s="202" t="n">
        <f aca="false">ROUND(H189*E189,2)</f>
        <v>0</v>
      </c>
    </row>
    <row r="190" customFormat="false" ht="45" hidden="false" customHeight="false" outlineLevel="0" collapsed="false">
      <c r="A190" s="184" t="s">
        <v>36</v>
      </c>
      <c r="B190" s="277" t="n">
        <v>43018</v>
      </c>
      <c r="C190" s="205" t="s">
        <v>186</v>
      </c>
      <c r="D190" s="204" t="s">
        <v>51</v>
      </c>
      <c r="E190" s="280" t="n">
        <v>1</v>
      </c>
      <c r="F190" s="280"/>
      <c r="G190" s="280"/>
      <c r="H190" s="207"/>
      <c r="I190" s="207"/>
      <c r="J190" s="209" t="n">
        <f aca="false">ROUND(H190*E190,2)</f>
        <v>0</v>
      </c>
      <c r="L190" s="228"/>
    </row>
    <row r="191" customFormat="false" ht="15" hidden="false" customHeight="false" outlineLevel="0" collapsed="false">
      <c r="A191" s="190" t="s">
        <v>367</v>
      </c>
      <c r="B191" s="190"/>
      <c r="C191" s="190"/>
      <c r="D191" s="190"/>
      <c r="E191" s="190"/>
      <c r="F191" s="190"/>
      <c r="G191" s="190"/>
      <c r="H191" s="190"/>
      <c r="I191" s="190"/>
      <c r="J191" s="191" t="n">
        <f aca="false">SUM(J188:J190)</f>
        <v>0</v>
      </c>
    </row>
    <row r="192" customFormat="false" ht="15" hidden="false" customHeight="false" outlineLevel="0" collapsed="false">
      <c r="A192" s="192" t="s">
        <v>333</v>
      </c>
      <c r="B192" s="193" t="s">
        <v>334</v>
      </c>
      <c r="C192" s="194" t="s">
        <v>368</v>
      </c>
      <c r="D192" s="194" t="s">
        <v>345</v>
      </c>
      <c r="E192" s="194" t="s">
        <v>360</v>
      </c>
      <c r="F192" s="194"/>
      <c r="G192" s="194"/>
      <c r="H192" s="194" t="s">
        <v>361</v>
      </c>
      <c r="I192" s="194"/>
      <c r="J192" s="223" t="s">
        <v>342</v>
      </c>
    </row>
    <row r="193" customFormat="false" ht="15" hidden="false" customHeight="false" outlineLevel="0" collapsed="false">
      <c r="A193" s="229"/>
      <c r="B193" s="230"/>
      <c r="C193" s="231"/>
      <c r="D193" s="232"/>
      <c r="E193" s="233"/>
      <c r="F193" s="233"/>
      <c r="G193" s="233"/>
      <c r="H193" s="234"/>
      <c r="I193" s="234"/>
      <c r="J193" s="235" t="n">
        <f aca="false">ROUND(H193*E193,2)</f>
        <v>0</v>
      </c>
    </row>
    <row r="194" customFormat="false" ht="15" hidden="false" customHeight="false" outlineLevel="0" collapsed="false">
      <c r="A194" s="190" t="s">
        <v>369</v>
      </c>
      <c r="B194" s="190"/>
      <c r="C194" s="190"/>
      <c r="D194" s="190"/>
      <c r="E194" s="190"/>
      <c r="F194" s="190"/>
      <c r="G194" s="190"/>
      <c r="H194" s="190"/>
      <c r="I194" s="190"/>
      <c r="J194" s="191" t="n">
        <f aca="false">SUM(J192:J193)</f>
        <v>0</v>
      </c>
    </row>
    <row r="195" customFormat="false" ht="15" hidden="false" customHeight="true" outlineLevel="0" collapsed="false">
      <c r="A195" s="236" t="s">
        <v>333</v>
      </c>
      <c r="B195" s="237" t="s">
        <v>334</v>
      </c>
      <c r="C195" s="237" t="s">
        <v>294</v>
      </c>
      <c r="D195" s="194" t="s">
        <v>370</v>
      </c>
      <c r="E195" s="194"/>
      <c r="F195" s="194" t="s">
        <v>371</v>
      </c>
      <c r="G195" s="194"/>
      <c r="H195" s="194" t="s">
        <v>361</v>
      </c>
      <c r="I195" s="194"/>
      <c r="J195" s="223" t="s">
        <v>342</v>
      </c>
    </row>
    <row r="196" customFormat="false" ht="15" hidden="false" customHeight="false" outlineLevel="0" collapsed="false">
      <c r="A196" s="236"/>
      <c r="B196" s="237"/>
      <c r="C196" s="237"/>
      <c r="D196" s="238" t="s">
        <v>372</v>
      </c>
      <c r="E196" s="238" t="s">
        <v>373</v>
      </c>
      <c r="F196" s="194"/>
      <c r="G196" s="194"/>
      <c r="H196" s="194"/>
      <c r="I196" s="194"/>
      <c r="J196" s="223"/>
    </row>
    <row r="197" customFormat="false" ht="15" hidden="false" customHeight="false" outlineLevel="0" collapsed="false">
      <c r="A197" s="229"/>
      <c r="B197" s="239"/>
      <c r="C197" s="240"/>
      <c r="D197" s="241"/>
      <c r="E197" s="241"/>
      <c r="F197" s="242"/>
      <c r="G197" s="242"/>
      <c r="H197" s="243"/>
      <c r="I197" s="243"/>
      <c r="J197" s="235" t="n">
        <f aca="false">ROUND(H197*F197,2)</f>
        <v>0</v>
      </c>
    </row>
    <row r="198" customFormat="false" ht="15.75" hidden="false" customHeight="false" outlineLevel="0" collapsed="false">
      <c r="A198" s="190" t="s">
        <v>374</v>
      </c>
      <c r="B198" s="190"/>
      <c r="C198" s="190"/>
      <c r="D198" s="190"/>
      <c r="E198" s="190"/>
      <c r="F198" s="190"/>
      <c r="G198" s="190"/>
      <c r="H198" s="190"/>
      <c r="I198" s="190"/>
      <c r="J198" s="191" t="n">
        <f aca="false">SUM(J196:J197)</f>
        <v>0</v>
      </c>
    </row>
    <row r="199" customFormat="false" ht="15.75" hidden="false" customHeight="false" outlineLevel="0" collapsed="false">
      <c r="A199" s="244" t="s">
        <v>375</v>
      </c>
      <c r="B199" s="244"/>
      <c r="C199" s="244"/>
      <c r="D199" s="244"/>
      <c r="E199" s="244"/>
      <c r="F199" s="244"/>
      <c r="G199" s="244"/>
      <c r="H199" s="244"/>
      <c r="I199" s="244"/>
      <c r="J199" s="245" t="n">
        <f aca="false">J184+J187+J191+J198+J194</f>
        <v>0</v>
      </c>
    </row>
    <row r="200" customFormat="false" ht="15" hidden="false" customHeight="true" outlineLevel="0" collapsed="false">
      <c r="A200" s="168" t="s">
        <v>328</v>
      </c>
      <c r="B200" s="169" t="n">
        <v>810001</v>
      </c>
      <c r="C200" s="249" t="s">
        <v>305</v>
      </c>
      <c r="D200" s="249"/>
      <c r="E200" s="249"/>
      <c r="F200" s="249"/>
      <c r="G200" s="249"/>
      <c r="H200" s="249"/>
      <c r="I200" s="249"/>
      <c r="J200" s="249"/>
      <c r="L200" s="171"/>
    </row>
    <row r="201" customFormat="false" ht="15" hidden="false" customHeight="true" outlineLevel="0" collapsed="false">
      <c r="A201" s="172" t="s">
        <v>329</v>
      </c>
      <c r="B201" s="172"/>
      <c r="C201" s="173" t="s">
        <v>330</v>
      </c>
      <c r="D201" s="173"/>
      <c r="E201" s="173"/>
      <c r="F201" s="173"/>
      <c r="G201" s="174" t="s">
        <v>331</v>
      </c>
      <c r="H201" s="250" t="s">
        <v>306</v>
      </c>
      <c r="I201" s="176" t="s">
        <v>332</v>
      </c>
      <c r="J201" s="176"/>
    </row>
    <row r="202" customFormat="false" ht="15" hidden="false" customHeight="true" outlineLevel="0" collapsed="false">
      <c r="A202" s="177" t="s">
        <v>333</v>
      </c>
      <c r="B202" s="178" t="s">
        <v>334</v>
      </c>
      <c r="C202" s="178" t="s">
        <v>335</v>
      </c>
      <c r="D202" s="179" t="s">
        <v>336</v>
      </c>
      <c r="E202" s="180" t="s">
        <v>337</v>
      </c>
      <c r="F202" s="180"/>
      <c r="G202" s="180"/>
      <c r="H202" s="181" t="s">
        <v>338</v>
      </c>
      <c r="I202" s="181"/>
      <c r="J202" s="181"/>
    </row>
    <row r="203" customFormat="false" ht="15" hidden="false" customHeight="false" outlineLevel="0" collapsed="false">
      <c r="A203" s="177"/>
      <c r="B203" s="178"/>
      <c r="C203" s="178"/>
      <c r="D203" s="179"/>
      <c r="E203" s="182" t="s">
        <v>339</v>
      </c>
      <c r="F203" s="182" t="s">
        <v>340</v>
      </c>
      <c r="G203" s="182" t="s">
        <v>341</v>
      </c>
      <c r="H203" s="182" t="s">
        <v>340</v>
      </c>
      <c r="I203" s="182" t="s">
        <v>341</v>
      </c>
      <c r="J203" s="183" t="s">
        <v>342</v>
      </c>
    </row>
    <row r="204" customFormat="false" ht="15" hidden="false" customHeight="false" outlineLevel="0" collapsed="false">
      <c r="A204" s="184"/>
      <c r="B204" s="185"/>
      <c r="C204" s="186"/>
      <c r="D204" s="187"/>
      <c r="E204" s="188"/>
      <c r="F204" s="188"/>
      <c r="G204" s="188"/>
      <c r="H204" s="187"/>
      <c r="I204" s="187"/>
      <c r="J204" s="189"/>
    </row>
    <row r="205" customFormat="false" ht="15" hidden="false" customHeight="false" outlineLevel="0" collapsed="false">
      <c r="A205" s="190" t="s">
        <v>343</v>
      </c>
      <c r="B205" s="190"/>
      <c r="C205" s="190"/>
      <c r="D205" s="190"/>
      <c r="E205" s="190"/>
      <c r="F205" s="190"/>
      <c r="G205" s="190"/>
      <c r="H205" s="190"/>
      <c r="I205" s="190"/>
      <c r="J205" s="191" t="n">
        <f aca="false">SUM(J203:J204)</f>
        <v>0</v>
      </c>
    </row>
    <row r="206" customFormat="false" ht="22.5" hidden="false" customHeight="true" outlineLevel="0" collapsed="false">
      <c r="A206" s="192" t="s">
        <v>333</v>
      </c>
      <c r="B206" s="193" t="s">
        <v>334</v>
      </c>
      <c r="C206" s="194" t="s">
        <v>344</v>
      </c>
      <c r="D206" s="194" t="s">
        <v>345</v>
      </c>
      <c r="E206" s="194" t="s">
        <v>30</v>
      </c>
      <c r="F206" s="195" t="s">
        <v>346</v>
      </c>
      <c r="G206" s="195" t="s">
        <v>347</v>
      </c>
      <c r="H206" s="196" t="s">
        <v>348</v>
      </c>
      <c r="I206" s="196"/>
      <c r="J206" s="197" t="s">
        <v>349</v>
      </c>
    </row>
    <row r="207" customFormat="false" ht="15" hidden="false" customHeight="false" outlineLevel="0" collapsed="false">
      <c r="A207" s="247" t="s">
        <v>87</v>
      </c>
      <c r="B207" s="185" t="s">
        <v>400</v>
      </c>
      <c r="C207" s="186" t="s">
        <v>401</v>
      </c>
      <c r="D207" s="199" t="s">
        <v>399</v>
      </c>
      <c r="E207" s="253" t="n">
        <v>1</v>
      </c>
      <c r="F207" s="200"/>
      <c r="G207" s="201"/>
      <c r="H207" s="200" t="n">
        <f aca="false">F207*(1+G207)</f>
        <v>0</v>
      </c>
      <c r="I207" s="200"/>
      <c r="J207" s="202" t="n">
        <f aca="false">ROUND(H207*E207,2)</f>
        <v>0</v>
      </c>
    </row>
    <row r="208" customFormat="false" ht="15" hidden="false" customHeight="false" outlineLevel="0" collapsed="false">
      <c r="A208" s="184" t="s">
        <v>87</v>
      </c>
      <c r="B208" s="251" t="s">
        <v>402</v>
      </c>
      <c r="C208" s="205" t="s">
        <v>403</v>
      </c>
      <c r="D208" s="204" t="s">
        <v>399</v>
      </c>
      <c r="E208" s="254" t="n">
        <v>0.3</v>
      </c>
      <c r="F208" s="207"/>
      <c r="G208" s="208"/>
      <c r="H208" s="207" t="n">
        <f aca="false">F208*(1+G208)</f>
        <v>0</v>
      </c>
      <c r="I208" s="207"/>
      <c r="J208" s="209" t="n">
        <f aca="false">ROUND(H208*E208,2)</f>
        <v>0</v>
      </c>
    </row>
    <row r="209" customFormat="false" ht="15" hidden="false" customHeight="false" outlineLevel="0" collapsed="false">
      <c r="A209" s="184" t="s">
        <v>87</v>
      </c>
      <c r="B209" s="251" t="s">
        <v>404</v>
      </c>
      <c r="C209" s="205" t="s">
        <v>405</v>
      </c>
      <c r="D209" s="204" t="s">
        <v>399</v>
      </c>
      <c r="E209" s="254" t="n">
        <v>1</v>
      </c>
      <c r="F209" s="207"/>
      <c r="G209" s="208"/>
      <c r="H209" s="207" t="n">
        <f aca="false">F209*(1+G209)</f>
        <v>0</v>
      </c>
      <c r="I209" s="207"/>
      <c r="J209" s="209" t="n">
        <f aca="false">ROUND(H209*E209,2)</f>
        <v>0</v>
      </c>
    </row>
    <row r="210" customFormat="false" ht="15" hidden="false" customHeight="false" outlineLevel="0" collapsed="false">
      <c r="A210" s="184" t="s">
        <v>87</v>
      </c>
      <c r="B210" s="251" t="s">
        <v>406</v>
      </c>
      <c r="C210" s="205" t="s">
        <v>407</v>
      </c>
      <c r="D210" s="204" t="s">
        <v>399</v>
      </c>
      <c r="E210" s="254" t="n">
        <v>1</v>
      </c>
      <c r="F210" s="207"/>
      <c r="G210" s="208"/>
      <c r="H210" s="207" t="n">
        <f aca="false">F210*(1+G210)</f>
        <v>0</v>
      </c>
      <c r="I210" s="207"/>
      <c r="J210" s="209" t="n">
        <f aca="false">ROUND(H210*E210,2)</f>
        <v>0</v>
      </c>
    </row>
    <row r="211" customFormat="false" ht="15" hidden="false" customHeight="false" outlineLevel="0" collapsed="false">
      <c r="A211" s="184" t="s">
        <v>87</v>
      </c>
      <c r="B211" s="251" t="s">
        <v>408</v>
      </c>
      <c r="C211" s="205" t="s">
        <v>409</v>
      </c>
      <c r="D211" s="204" t="s">
        <v>399</v>
      </c>
      <c r="E211" s="254" t="n">
        <v>2</v>
      </c>
      <c r="F211" s="207"/>
      <c r="G211" s="208"/>
      <c r="H211" s="207" t="n">
        <f aca="false">F211*(1+G211)</f>
        <v>0</v>
      </c>
      <c r="I211" s="207"/>
      <c r="J211" s="209" t="n">
        <f aca="false">ROUND(H211*E211,2)</f>
        <v>0</v>
      </c>
    </row>
    <row r="212" customFormat="false" ht="15" hidden="false" customHeight="false" outlineLevel="0" collapsed="false">
      <c r="A212" s="190" t="s">
        <v>355</v>
      </c>
      <c r="B212" s="190"/>
      <c r="C212" s="190"/>
      <c r="D212" s="190"/>
      <c r="E212" s="190"/>
      <c r="F212" s="190"/>
      <c r="G212" s="190"/>
      <c r="H212" s="190"/>
      <c r="I212" s="190"/>
      <c r="J212" s="217" t="n">
        <f aca="false">SUM(J206:J211)</f>
        <v>0</v>
      </c>
      <c r="L212" s="218"/>
    </row>
    <row r="213" customFormat="false" ht="15" hidden="false" customHeight="false" outlineLevel="0" collapsed="false">
      <c r="A213" s="219" t="s">
        <v>356</v>
      </c>
      <c r="B213" s="219"/>
      <c r="C213" s="219"/>
      <c r="D213" s="219"/>
      <c r="E213" s="219"/>
      <c r="F213" s="219"/>
      <c r="G213" s="219"/>
      <c r="H213" s="219"/>
      <c r="I213" s="220" t="n">
        <v>0</v>
      </c>
      <c r="J213" s="221" t="n">
        <f aca="false">ROUND(J212*I213,2)</f>
        <v>0</v>
      </c>
    </row>
    <row r="214" customFormat="false" ht="15" hidden="false" customHeight="false" outlineLevel="0" collapsed="false">
      <c r="A214" s="222" t="s">
        <v>357</v>
      </c>
      <c r="B214" s="222"/>
      <c r="C214" s="222"/>
      <c r="D214" s="222"/>
      <c r="E214" s="222"/>
      <c r="F214" s="222"/>
      <c r="G214" s="222"/>
      <c r="H214" s="222"/>
      <c r="I214" s="222"/>
      <c r="J214" s="140" t="n">
        <v>1</v>
      </c>
    </row>
    <row r="215" customFormat="false" ht="15" hidden="false" customHeight="false" outlineLevel="0" collapsed="false">
      <c r="A215" s="190" t="s">
        <v>358</v>
      </c>
      <c r="B215" s="190"/>
      <c r="C215" s="190"/>
      <c r="D215" s="190"/>
      <c r="E215" s="190"/>
      <c r="F215" s="190"/>
      <c r="G215" s="190"/>
      <c r="H215" s="190"/>
      <c r="I215" s="190"/>
      <c r="J215" s="191" t="n">
        <f aca="false">ROUND((J205+J212+J213)/J214,2)</f>
        <v>0</v>
      </c>
    </row>
    <row r="216" customFormat="false" ht="15" hidden="false" customHeight="false" outlineLevel="0" collapsed="false">
      <c r="A216" s="192" t="s">
        <v>333</v>
      </c>
      <c r="B216" s="193" t="s">
        <v>334</v>
      </c>
      <c r="C216" s="194" t="s">
        <v>359</v>
      </c>
      <c r="D216" s="194" t="s">
        <v>345</v>
      </c>
      <c r="E216" s="194" t="s">
        <v>360</v>
      </c>
      <c r="F216" s="194"/>
      <c r="G216" s="194"/>
      <c r="H216" s="194" t="s">
        <v>361</v>
      </c>
      <c r="I216" s="194"/>
      <c r="J216" s="223" t="s">
        <v>342</v>
      </c>
    </row>
    <row r="217" customFormat="false" ht="22.5" hidden="false" customHeight="false" outlineLevel="0" collapsed="false">
      <c r="A217" s="184" t="s">
        <v>36</v>
      </c>
      <c r="B217" s="251" t="n">
        <v>10587</v>
      </c>
      <c r="C217" s="186" t="s">
        <v>410</v>
      </c>
      <c r="D217" s="199" t="s">
        <v>42</v>
      </c>
      <c r="E217" s="225" t="n">
        <v>1</v>
      </c>
      <c r="F217" s="225"/>
      <c r="G217" s="225"/>
      <c r="H217" s="200"/>
      <c r="I217" s="200"/>
      <c r="J217" s="202" t="n">
        <f aca="false">ROUND(H217*E217,2)</f>
        <v>0</v>
      </c>
    </row>
    <row r="218" customFormat="false" ht="22.5" hidden="false" customHeight="false" outlineLevel="0" collapsed="false">
      <c r="A218" s="184" t="s">
        <v>36</v>
      </c>
      <c r="B218" s="251" t="n">
        <v>10585</v>
      </c>
      <c r="C218" s="205" t="s">
        <v>411</v>
      </c>
      <c r="D218" s="204" t="s">
        <v>42</v>
      </c>
      <c r="E218" s="227" t="n">
        <v>1</v>
      </c>
      <c r="F218" s="227"/>
      <c r="G218" s="227"/>
      <c r="H218" s="207"/>
      <c r="I218" s="207"/>
      <c r="J218" s="209" t="n">
        <f aca="false">ROUND(H218*E218,2)</f>
        <v>0</v>
      </c>
    </row>
    <row r="219" customFormat="false" ht="22.5" hidden="false" customHeight="false" outlineLevel="0" collapsed="false">
      <c r="A219" s="184" t="s">
        <v>36</v>
      </c>
      <c r="B219" s="281" t="n">
        <v>10859</v>
      </c>
      <c r="C219" s="212" t="s">
        <v>412</v>
      </c>
      <c r="D219" s="211" t="s">
        <v>413</v>
      </c>
      <c r="E219" s="280" t="n">
        <v>92</v>
      </c>
      <c r="F219" s="280"/>
      <c r="G219" s="280"/>
      <c r="H219" s="214"/>
      <c r="I219" s="214"/>
      <c r="J219" s="216" t="n">
        <f aca="false">ROUND(H219*E219,2)</f>
        <v>0</v>
      </c>
    </row>
    <row r="220" customFormat="false" ht="15" hidden="false" customHeight="false" outlineLevel="0" collapsed="false">
      <c r="A220" s="190" t="s">
        <v>363</v>
      </c>
      <c r="B220" s="190"/>
      <c r="C220" s="190"/>
      <c r="D220" s="190"/>
      <c r="E220" s="190"/>
      <c r="F220" s="190"/>
      <c r="G220" s="190"/>
      <c r="H220" s="190"/>
      <c r="I220" s="190"/>
      <c r="J220" s="191" t="n">
        <f aca="false">SUM(J216:J219)</f>
        <v>0</v>
      </c>
    </row>
    <row r="221" customFormat="false" ht="15" hidden="false" customHeight="false" outlineLevel="0" collapsed="false">
      <c r="A221" s="192" t="s">
        <v>333</v>
      </c>
      <c r="B221" s="193" t="s">
        <v>334</v>
      </c>
      <c r="C221" s="194" t="s">
        <v>364</v>
      </c>
      <c r="D221" s="194" t="s">
        <v>345</v>
      </c>
      <c r="E221" s="194" t="s">
        <v>360</v>
      </c>
      <c r="F221" s="194"/>
      <c r="G221" s="194"/>
      <c r="H221" s="194" t="s">
        <v>361</v>
      </c>
      <c r="I221" s="194"/>
      <c r="J221" s="223" t="s">
        <v>342</v>
      </c>
    </row>
    <row r="222" customFormat="false" ht="15" hidden="false" customHeight="false" outlineLevel="0" collapsed="false">
      <c r="A222" s="247"/>
      <c r="B222" s="248"/>
      <c r="C222" s="186"/>
      <c r="D222" s="199"/>
      <c r="E222" s="225"/>
      <c r="F222" s="225"/>
      <c r="G222" s="225"/>
      <c r="H222" s="200"/>
      <c r="I222" s="200"/>
      <c r="J222" s="202"/>
    </row>
    <row r="223" customFormat="false" ht="15" hidden="false" customHeight="false" outlineLevel="0" collapsed="false">
      <c r="A223" s="190" t="s">
        <v>367</v>
      </c>
      <c r="B223" s="190"/>
      <c r="C223" s="190"/>
      <c r="D223" s="190"/>
      <c r="E223" s="190"/>
      <c r="F223" s="190"/>
      <c r="G223" s="190"/>
      <c r="H223" s="190"/>
      <c r="I223" s="190"/>
      <c r="J223" s="191" t="n">
        <f aca="false">SUM(J221:J222)</f>
        <v>0</v>
      </c>
    </row>
    <row r="224" customFormat="false" ht="15" hidden="false" customHeight="false" outlineLevel="0" collapsed="false">
      <c r="A224" s="192" t="s">
        <v>333</v>
      </c>
      <c r="B224" s="193" t="s">
        <v>334</v>
      </c>
      <c r="C224" s="194" t="s">
        <v>368</v>
      </c>
      <c r="D224" s="194" t="s">
        <v>345</v>
      </c>
      <c r="E224" s="194" t="s">
        <v>360</v>
      </c>
      <c r="F224" s="194"/>
      <c r="G224" s="194"/>
      <c r="H224" s="194" t="s">
        <v>361</v>
      </c>
      <c r="I224" s="194"/>
      <c r="J224" s="223" t="s">
        <v>342</v>
      </c>
    </row>
    <row r="225" customFormat="false" ht="15" hidden="false" customHeight="false" outlineLevel="0" collapsed="false">
      <c r="A225" s="229"/>
      <c r="B225" s="230"/>
      <c r="C225" s="231"/>
      <c r="D225" s="232"/>
      <c r="E225" s="233"/>
      <c r="F225" s="233"/>
      <c r="G225" s="233"/>
      <c r="H225" s="234"/>
      <c r="I225" s="234"/>
      <c r="J225" s="235" t="n">
        <f aca="false">ROUND(H225*E225,2)</f>
        <v>0</v>
      </c>
    </row>
    <row r="226" customFormat="false" ht="15" hidden="false" customHeight="false" outlineLevel="0" collapsed="false">
      <c r="A226" s="190" t="s">
        <v>369</v>
      </c>
      <c r="B226" s="190"/>
      <c r="C226" s="190"/>
      <c r="D226" s="190"/>
      <c r="E226" s="190"/>
      <c r="F226" s="190"/>
      <c r="G226" s="190"/>
      <c r="H226" s="190"/>
      <c r="I226" s="190"/>
      <c r="J226" s="191" t="n">
        <f aca="false">SUM(J224:J225)</f>
        <v>0</v>
      </c>
    </row>
    <row r="227" customFormat="false" ht="15" hidden="false" customHeight="true" outlineLevel="0" collapsed="false">
      <c r="A227" s="236" t="s">
        <v>333</v>
      </c>
      <c r="B227" s="237" t="s">
        <v>334</v>
      </c>
      <c r="C227" s="237" t="s">
        <v>294</v>
      </c>
      <c r="D227" s="194" t="s">
        <v>370</v>
      </c>
      <c r="E227" s="194"/>
      <c r="F227" s="194" t="s">
        <v>371</v>
      </c>
      <c r="G227" s="194"/>
      <c r="H227" s="194" t="s">
        <v>361</v>
      </c>
      <c r="I227" s="194"/>
      <c r="J227" s="223" t="s">
        <v>342</v>
      </c>
    </row>
    <row r="228" customFormat="false" ht="15" hidden="false" customHeight="false" outlineLevel="0" collapsed="false">
      <c r="A228" s="236"/>
      <c r="B228" s="237"/>
      <c r="C228" s="237"/>
      <c r="D228" s="238" t="s">
        <v>372</v>
      </c>
      <c r="E228" s="238" t="s">
        <v>373</v>
      </c>
      <c r="F228" s="194"/>
      <c r="G228" s="194"/>
      <c r="H228" s="194"/>
      <c r="I228" s="194"/>
      <c r="J228" s="223"/>
    </row>
    <row r="229" customFormat="false" ht="15" hidden="false" customHeight="false" outlineLevel="0" collapsed="false">
      <c r="A229" s="229"/>
      <c r="B229" s="239"/>
      <c r="C229" s="240"/>
      <c r="D229" s="241"/>
      <c r="E229" s="241"/>
      <c r="F229" s="242"/>
      <c r="G229" s="242"/>
      <c r="H229" s="243"/>
      <c r="I229" s="243"/>
      <c r="J229" s="235" t="n">
        <f aca="false">ROUND(H229*F229,2)</f>
        <v>0</v>
      </c>
    </row>
    <row r="230" customFormat="false" ht="15.75" hidden="false" customHeight="false" outlineLevel="0" collapsed="false">
      <c r="A230" s="190" t="s">
        <v>374</v>
      </c>
      <c r="B230" s="190"/>
      <c r="C230" s="190"/>
      <c r="D230" s="190"/>
      <c r="E230" s="190"/>
      <c r="F230" s="190"/>
      <c r="G230" s="190"/>
      <c r="H230" s="190"/>
      <c r="I230" s="190"/>
      <c r="J230" s="191" t="n">
        <f aca="false">SUM(J228:J229)</f>
        <v>0</v>
      </c>
    </row>
    <row r="231" customFormat="false" ht="15.75" hidden="false" customHeight="false" outlineLevel="0" collapsed="false">
      <c r="A231" s="244" t="s">
        <v>375</v>
      </c>
      <c r="B231" s="244"/>
      <c r="C231" s="244"/>
      <c r="D231" s="244"/>
      <c r="E231" s="244"/>
      <c r="F231" s="244"/>
      <c r="G231" s="244"/>
      <c r="H231" s="244"/>
      <c r="I231" s="244"/>
      <c r="J231" s="245" t="n">
        <f aca="false">J215+J220+J223+J230+J226</f>
        <v>0</v>
      </c>
    </row>
    <row r="232" customFormat="false" ht="15.75" hidden="false" customHeight="false" outlineLevel="0" collapsed="false">
      <c r="A232" s="172" t="s">
        <v>414</v>
      </c>
      <c r="B232" s="172"/>
      <c r="C232" s="172"/>
      <c r="D232" s="172"/>
      <c r="E232" s="172"/>
      <c r="F232" s="172"/>
      <c r="G232" s="282" t="n">
        <f aca="false">ORÇ!$C$5</f>
        <v>8</v>
      </c>
      <c r="H232" s="283" t="s">
        <v>415</v>
      </c>
      <c r="I232" s="284"/>
      <c r="J232" s="285" t="n">
        <f aca="false">J231*G232</f>
        <v>0</v>
      </c>
    </row>
  </sheetData>
  <mergeCells count="375">
    <mergeCell ref="C1:J1"/>
    <mergeCell ref="A2:B2"/>
    <mergeCell ref="C2:F2"/>
    <mergeCell ref="I2:J2"/>
    <mergeCell ref="A3:A4"/>
    <mergeCell ref="B3:B4"/>
    <mergeCell ref="C3:C4"/>
    <mergeCell ref="D3:D4"/>
    <mergeCell ref="E3:G3"/>
    <mergeCell ref="H3:J3"/>
    <mergeCell ref="A6:I6"/>
    <mergeCell ref="H7:I7"/>
    <mergeCell ref="H8:I8"/>
    <mergeCell ref="H9:I9"/>
    <mergeCell ref="H10:I10"/>
    <mergeCell ref="A11:I11"/>
    <mergeCell ref="A12:H12"/>
    <mergeCell ref="A13:I13"/>
    <mergeCell ref="A14:I14"/>
    <mergeCell ref="E15:G15"/>
    <mergeCell ref="H15:I15"/>
    <mergeCell ref="E16:G16"/>
    <mergeCell ref="H16:I16"/>
    <mergeCell ref="A17:I17"/>
    <mergeCell ref="E18:G18"/>
    <mergeCell ref="H18:I18"/>
    <mergeCell ref="E19:G19"/>
    <mergeCell ref="H19:I19"/>
    <mergeCell ref="E20:G20"/>
    <mergeCell ref="H20:I20"/>
    <mergeCell ref="A21:I21"/>
    <mergeCell ref="E22:G22"/>
    <mergeCell ref="H22:I22"/>
    <mergeCell ref="E23:G23"/>
    <mergeCell ref="H23:I23"/>
    <mergeCell ref="A24:I24"/>
    <mergeCell ref="A25:A26"/>
    <mergeCell ref="B25:B26"/>
    <mergeCell ref="C25:C26"/>
    <mergeCell ref="D25:E25"/>
    <mergeCell ref="F25:G26"/>
    <mergeCell ref="H25:I26"/>
    <mergeCell ref="J25:J26"/>
    <mergeCell ref="F27:G27"/>
    <mergeCell ref="H27:I27"/>
    <mergeCell ref="A28:I28"/>
    <mergeCell ref="A29:I29"/>
    <mergeCell ref="C30:J30"/>
    <mergeCell ref="A31:B31"/>
    <mergeCell ref="C31:F31"/>
    <mergeCell ref="I31:J31"/>
    <mergeCell ref="A32:A33"/>
    <mergeCell ref="B32:B33"/>
    <mergeCell ref="C32:C33"/>
    <mergeCell ref="D32:D33"/>
    <mergeCell ref="E32:G32"/>
    <mergeCell ref="H32:J32"/>
    <mergeCell ref="A35:I35"/>
    <mergeCell ref="H36:I36"/>
    <mergeCell ref="H37:I37"/>
    <mergeCell ref="A38:I38"/>
    <mergeCell ref="A39:H39"/>
    <mergeCell ref="A40:I40"/>
    <mergeCell ref="A41:I41"/>
    <mergeCell ref="E42:G42"/>
    <mergeCell ref="H42:I42"/>
    <mergeCell ref="E43:G43"/>
    <mergeCell ref="H43:I43"/>
    <mergeCell ref="A44:I44"/>
    <mergeCell ref="E45:G45"/>
    <mergeCell ref="H45:I45"/>
    <mergeCell ref="E46:G46"/>
    <mergeCell ref="H46:I46"/>
    <mergeCell ref="A47:I47"/>
    <mergeCell ref="E48:G48"/>
    <mergeCell ref="H48:I48"/>
    <mergeCell ref="E49:G49"/>
    <mergeCell ref="H49:I49"/>
    <mergeCell ref="A50:I50"/>
    <mergeCell ref="A51:A52"/>
    <mergeCell ref="B51:B52"/>
    <mergeCell ref="C51:C52"/>
    <mergeCell ref="D51:E51"/>
    <mergeCell ref="F51:G52"/>
    <mergeCell ref="H51:I52"/>
    <mergeCell ref="J51:J52"/>
    <mergeCell ref="F53:G53"/>
    <mergeCell ref="H53:I53"/>
    <mergeCell ref="A54:I54"/>
    <mergeCell ref="A55:I55"/>
    <mergeCell ref="C56:J56"/>
    <mergeCell ref="A57:B57"/>
    <mergeCell ref="C57:F57"/>
    <mergeCell ref="I57:J57"/>
    <mergeCell ref="A58:A59"/>
    <mergeCell ref="B58:B59"/>
    <mergeCell ref="C58:C59"/>
    <mergeCell ref="D58:D59"/>
    <mergeCell ref="E58:G58"/>
    <mergeCell ref="H58:J58"/>
    <mergeCell ref="A62:I62"/>
    <mergeCell ref="H63:I63"/>
    <mergeCell ref="H64:I64"/>
    <mergeCell ref="H65:I65"/>
    <mergeCell ref="A66:I66"/>
    <mergeCell ref="A67:H67"/>
    <mergeCell ref="A68:I68"/>
    <mergeCell ref="A69:I69"/>
    <mergeCell ref="E70:G70"/>
    <mergeCell ref="H70:I70"/>
    <mergeCell ref="E71:G71"/>
    <mergeCell ref="H71:I71"/>
    <mergeCell ref="A72:I72"/>
    <mergeCell ref="E73:G73"/>
    <mergeCell ref="H73:I73"/>
    <mergeCell ref="E74:G74"/>
    <mergeCell ref="H74:I74"/>
    <mergeCell ref="A75:I75"/>
    <mergeCell ref="E76:G76"/>
    <mergeCell ref="H76:I76"/>
    <mergeCell ref="E77:G77"/>
    <mergeCell ref="H77:I77"/>
    <mergeCell ref="A78:I78"/>
    <mergeCell ref="A79:A80"/>
    <mergeCell ref="B79:B80"/>
    <mergeCell ref="C79:C80"/>
    <mergeCell ref="D79:E79"/>
    <mergeCell ref="F79:G80"/>
    <mergeCell ref="H79:I80"/>
    <mergeCell ref="J79:J80"/>
    <mergeCell ref="F81:G81"/>
    <mergeCell ref="H81:I81"/>
    <mergeCell ref="A82:I82"/>
    <mergeCell ref="A83:I83"/>
    <mergeCell ref="C84:J84"/>
    <mergeCell ref="A85:B85"/>
    <mergeCell ref="C85:F85"/>
    <mergeCell ref="I85:J85"/>
    <mergeCell ref="A86:A87"/>
    <mergeCell ref="B86:B87"/>
    <mergeCell ref="C86:C87"/>
    <mergeCell ref="D86:D87"/>
    <mergeCell ref="E86:G86"/>
    <mergeCell ref="H86:J86"/>
    <mergeCell ref="A89:I89"/>
    <mergeCell ref="H90:I90"/>
    <mergeCell ref="H91:I91"/>
    <mergeCell ref="H92:I92"/>
    <mergeCell ref="A93:I93"/>
    <mergeCell ref="A94:H94"/>
    <mergeCell ref="A95:I95"/>
    <mergeCell ref="A96:I96"/>
    <mergeCell ref="E97:G97"/>
    <mergeCell ref="H97:I97"/>
    <mergeCell ref="E98:G98"/>
    <mergeCell ref="H98:I98"/>
    <mergeCell ref="A99:I99"/>
    <mergeCell ref="E100:G100"/>
    <mergeCell ref="H100:I100"/>
    <mergeCell ref="E101:G101"/>
    <mergeCell ref="H101:I101"/>
    <mergeCell ref="E102:G102"/>
    <mergeCell ref="H102:I102"/>
    <mergeCell ref="E103:G103"/>
    <mergeCell ref="H103:I103"/>
    <mergeCell ref="E104:G104"/>
    <mergeCell ref="H104:I104"/>
    <mergeCell ref="A105:I105"/>
    <mergeCell ref="E106:G106"/>
    <mergeCell ref="H106:I106"/>
    <mergeCell ref="E107:G107"/>
    <mergeCell ref="H107:I107"/>
    <mergeCell ref="A108:I108"/>
    <mergeCell ref="A109:A110"/>
    <mergeCell ref="B109:B110"/>
    <mergeCell ref="C109:C110"/>
    <mergeCell ref="D109:E109"/>
    <mergeCell ref="F109:G110"/>
    <mergeCell ref="H109:I110"/>
    <mergeCell ref="J109:J110"/>
    <mergeCell ref="F111:G111"/>
    <mergeCell ref="H111:I111"/>
    <mergeCell ref="A112:I112"/>
    <mergeCell ref="A113:I113"/>
    <mergeCell ref="C114:J114"/>
    <mergeCell ref="A115:B115"/>
    <mergeCell ref="C115:F115"/>
    <mergeCell ref="I115:J115"/>
    <mergeCell ref="A116:A117"/>
    <mergeCell ref="B116:B117"/>
    <mergeCell ref="C116:C117"/>
    <mergeCell ref="D116:D117"/>
    <mergeCell ref="E116:G116"/>
    <mergeCell ref="H116:J116"/>
    <mergeCell ref="A119:I119"/>
    <mergeCell ref="H120:I120"/>
    <mergeCell ref="H121:I121"/>
    <mergeCell ref="H122:I122"/>
    <mergeCell ref="A123:I123"/>
    <mergeCell ref="A124:H124"/>
    <mergeCell ref="A125:I125"/>
    <mergeCell ref="A126:I126"/>
    <mergeCell ref="E127:G127"/>
    <mergeCell ref="H127:I127"/>
    <mergeCell ref="E128:G128"/>
    <mergeCell ref="H128:I128"/>
    <mergeCell ref="A129:I129"/>
    <mergeCell ref="E130:G130"/>
    <mergeCell ref="H130:I130"/>
    <mergeCell ref="E131:G131"/>
    <mergeCell ref="H131:I131"/>
    <mergeCell ref="E132:G132"/>
    <mergeCell ref="H132:I132"/>
    <mergeCell ref="E133:G133"/>
    <mergeCell ref="H133:I133"/>
    <mergeCell ref="E134:G134"/>
    <mergeCell ref="H134:I134"/>
    <mergeCell ref="A135:I135"/>
    <mergeCell ref="E136:G136"/>
    <mergeCell ref="H136:I136"/>
    <mergeCell ref="E137:G137"/>
    <mergeCell ref="H137:I137"/>
    <mergeCell ref="A138:I138"/>
    <mergeCell ref="A139:A140"/>
    <mergeCell ref="B139:B140"/>
    <mergeCell ref="C139:C140"/>
    <mergeCell ref="D139:E139"/>
    <mergeCell ref="F139:G140"/>
    <mergeCell ref="H139:I140"/>
    <mergeCell ref="J139:J140"/>
    <mergeCell ref="F141:G141"/>
    <mergeCell ref="H141:I141"/>
    <mergeCell ref="A142:I142"/>
    <mergeCell ref="A143:I143"/>
    <mergeCell ref="C144:J144"/>
    <mergeCell ref="A145:B145"/>
    <mergeCell ref="C145:F145"/>
    <mergeCell ref="I145:J145"/>
    <mergeCell ref="A146:A147"/>
    <mergeCell ref="B146:B147"/>
    <mergeCell ref="C146:C147"/>
    <mergeCell ref="D146:D147"/>
    <mergeCell ref="E146:G146"/>
    <mergeCell ref="H146:J146"/>
    <mergeCell ref="A151:I151"/>
    <mergeCell ref="H152:I152"/>
    <mergeCell ref="H153:I153"/>
    <mergeCell ref="H154:I154"/>
    <mergeCell ref="A155:I155"/>
    <mergeCell ref="A156:H156"/>
    <mergeCell ref="A157:I157"/>
    <mergeCell ref="A158:I158"/>
    <mergeCell ref="E159:G159"/>
    <mergeCell ref="H159:I159"/>
    <mergeCell ref="E160:G160"/>
    <mergeCell ref="H160:I160"/>
    <mergeCell ref="A161:I161"/>
    <mergeCell ref="E162:G162"/>
    <mergeCell ref="H162:I162"/>
    <mergeCell ref="E163:G163"/>
    <mergeCell ref="H163:I163"/>
    <mergeCell ref="A164:I164"/>
    <mergeCell ref="E165:G165"/>
    <mergeCell ref="H165:I165"/>
    <mergeCell ref="E166:G166"/>
    <mergeCell ref="H166:I166"/>
    <mergeCell ref="A167:I167"/>
    <mergeCell ref="A168:A169"/>
    <mergeCell ref="B168:B169"/>
    <mergeCell ref="C168:C169"/>
    <mergeCell ref="D168:E168"/>
    <mergeCell ref="F168:G169"/>
    <mergeCell ref="H168:I169"/>
    <mergeCell ref="J168:J169"/>
    <mergeCell ref="F170:G170"/>
    <mergeCell ref="H170:I170"/>
    <mergeCell ref="A171:I171"/>
    <mergeCell ref="A172:I172"/>
    <mergeCell ref="C173:J173"/>
    <mergeCell ref="A174:B174"/>
    <mergeCell ref="C174:F174"/>
    <mergeCell ref="I174:J174"/>
    <mergeCell ref="A175:A176"/>
    <mergeCell ref="B175:B176"/>
    <mergeCell ref="C175:C176"/>
    <mergeCell ref="D175:D176"/>
    <mergeCell ref="E175:G175"/>
    <mergeCell ref="H175:J175"/>
    <mergeCell ref="A178:I178"/>
    <mergeCell ref="H179:I179"/>
    <mergeCell ref="H180:I180"/>
    <mergeCell ref="A181:I181"/>
    <mergeCell ref="A182:H182"/>
    <mergeCell ref="A183:I183"/>
    <mergeCell ref="A184:I184"/>
    <mergeCell ref="E185:G185"/>
    <mergeCell ref="H185:I185"/>
    <mergeCell ref="E186:G186"/>
    <mergeCell ref="H186:I186"/>
    <mergeCell ref="A187:I187"/>
    <mergeCell ref="E188:G188"/>
    <mergeCell ref="H188:I188"/>
    <mergeCell ref="E189:G189"/>
    <mergeCell ref="H189:I189"/>
    <mergeCell ref="E190:G190"/>
    <mergeCell ref="H190:I190"/>
    <mergeCell ref="A191:I191"/>
    <mergeCell ref="E192:G192"/>
    <mergeCell ref="H192:I192"/>
    <mergeCell ref="E193:G193"/>
    <mergeCell ref="H193:I193"/>
    <mergeCell ref="A194:I194"/>
    <mergeCell ref="A195:A196"/>
    <mergeCell ref="B195:B196"/>
    <mergeCell ref="C195:C196"/>
    <mergeCell ref="D195:E195"/>
    <mergeCell ref="F195:G196"/>
    <mergeCell ref="H195:I196"/>
    <mergeCell ref="J195:J196"/>
    <mergeCell ref="F197:G197"/>
    <mergeCell ref="H197:I197"/>
    <mergeCell ref="A198:I198"/>
    <mergeCell ref="A199:I199"/>
    <mergeCell ref="C200:J200"/>
    <mergeCell ref="A201:B201"/>
    <mergeCell ref="C201:F201"/>
    <mergeCell ref="I201:J201"/>
    <mergeCell ref="A202:A203"/>
    <mergeCell ref="B202:B203"/>
    <mergeCell ref="C202:C203"/>
    <mergeCell ref="D202:D203"/>
    <mergeCell ref="E202:G202"/>
    <mergeCell ref="H202:J202"/>
    <mergeCell ref="A205:I205"/>
    <mergeCell ref="H206:I206"/>
    <mergeCell ref="H207:I207"/>
    <mergeCell ref="H208:I208"/>
    <mergeCell ref="H209:I209"/>
    <mergeCell ref="H210:I210"/>
    <mergeCell ref="H211:I211"/>
    <mergeCell ref="A212:I212"/>
    <mergeCell ref="A213:H213"/>
    <mergeCell ref="A214:I214"/>
    <mergeCell ref="A215:I215"/>
    <mergeCell ref="E216:G216"/>
    <mergeCell ref="H216:I216"/>
    <mergeCell ref="E217:G217"/>
    <mergeCell ref="H217:I217"/>
    <mergeCell ref="E218:G218"/>
    <mergeCell ref="H218:I218"/>
    <mergeCell ref="E219:G219"/>
    <mergeCell ref="H219:I219"/>
    <mergeCell ref="A220:I220"/>
    <mergeCell ref="E221:G221"/>
    <mergeCell ref="H221:I221"/>
    <mergeCell ref="E222:G222"/>
    <mergeCell ref="H222:I222"/>
    <mergeCell ref="A223:I223"/>
    <mergeCell ref="E224:G224"/>
    <mergeCell ref="H224:I224"/>
    <mergeCell ref="E225:G225"/>
    <mergeCell ref="H225:I225"/>
    <mergeCell ref="A226:I226"/>
    <mergeCell ref="A227:A228"/>
    <mergeCell ref="B227:B228"/>
    <mergeCell ref="C227:C228"/>
    <mergeCell ref="D227:E227"/>
    <mergeCell ref="F227:G228"/>
    <mergeCell ref="H227:I228"/>
    <mergeCell ref="J227:J228"/>
    <mergeCell ref="F229:G229"/>
    <mergeCell ref="H229:I229"/>
    <mergeCell ref="A230:I230"/>
    <mergeCell ref="A231:I231"/>
    <mergeCell ref="A232:F232"/>
  </mergeCells>
  <conditionalFormatting sqref="A1:J84 A85:G85 I85:J85 A86:J90 C91:D92 F91:J92 A93:J97 C98:J98 A99:J100 C101:D104 H101:J104 A105:J106 A108:J110 A112:J113 A114:B114 A115:G115 I115:J115 A116:J120 C121:D122 F121:J122 A123:J127 C128:J128 A129:J130 C131:D134 H131:J134 A135:J136 A138:J140 A142:J143 A144:B144 A145:J147 C148:J150 A151:J153 B154:J154 A155:J159 A160 C160:D160 H160:J160 A161:J1048576">
    <cfRule type="containsErrors" priority="2" aboveAverage="0" equalAverage="0" bottom="0" percent="0" rank="0" text="" dxfId="43">
      <formula>ISERROR(A1)</formula>
    </cfRule>
  </conditionalFormatting>
  <printOptions headings="false" gridLines="false" gridLinesSet="true" horizontalCentered="false" verticalCentered="false"/>
  <pageMargins left="0.511805555555556" right="0.511805555555556" top="0.7875" bottom="0.7875" header="0.511811023622047" footer="0.315277777777778"/>
  <pageSetup paperSize="9" scale="87" fitToWidth="1" fitToHeight="1" pageOrder="downThenOver" orientation="portrait" blackAndWhite="false" draft="false" cellComments="none" firstPageNumber="29" useFirstPageNumber="true" horizontalDpi="300" verticalDpi="300" copies="1"/>
  <headerFooter differentFirst="false" differentOddEven="false">
    <oddHeader/>
    <oddFooter>&amp;C&amp;P</oddFooter>
  </headerFooter>
  <rowBreaks count="7" manualBreakCount="7">
    <brk id="29" man="true" max="16383" min="0"/>
    <brk id="55" man="true" max="16383" min="0"/>
    <brk id="83" man="true" max="16383" min="0"/>
    <brk id="113" man="true" max="16383" min="0"/>
    <brk id="143" man="true" max="16383" min="0"/>
    <brk id="172" man="true" max="16383" min="0"/>
    <brk id="199" man="true" max="16383" min="0"/>
  </rowBreaks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item1.xml><?xml version="1.0" encoding="utf-8"?>
<DataMashup xmlns="http://schemas.microsoft.com/DataMashup">AAAAABUDAABQSwMEFAACAAgA925mWHzxh1elAAAA9gAAABIAHABDb25maWcvUGFja2FnZS54bWwgohgAKKAUAAAAAAAAAAAAAAAAAAAAAAAAAAAAhY9BDoIwFESvQrqnLdUYQj4l0a0kRhPjtqkVGqEQWix3c+GRvIIYRd25nDdvMXO/3iAb6iq4qM7qxqQowhQFysjmqE2Rot6dwhhlHDZCnkWhglE2NhnsMUWlc21CiPce+xluuoIwSiNyyNc7WapaoI+s/8uhNtYJIxXisH+N4QxHbI4XLMYUyAQh1+YrsHHvs/2BsOor13eKty5cboFMEcj7A38AUEsDBBQAAgAIAPduZlg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D3bmZYKIpHuA4AAAARAAAAEwAcAEZvcm11bGFzL1NlY3Rpb24xLm0gohgAKKAUAAAAAAAAAAAAAAAAAAAAAAAAAAAAK05NLsnMz1MIhtCG1gBQSwECLQAUAAIACAD3bmZYfPGHV6UAAAD2AAAAEgAAAAAAAAAAAAAAAAAAAAAAQ29uZmlnL1BhY2thZ2UueG1sUEsBAi0AFAACAAgA925mWA/K6aukAAAA6QAAABMAAAAAAAAAAAAAAAAA8QAAAFtDb250ZW50X1R5cGVzXS54bWxQSwECLQAUAAIACAD3bmZYKIpHuA4AAAARAAAAEwAAAAAAAAAAAAAAAADiAQAARm9ybXVsYXMvU2VjdGlvbjEubVBLBQYAAAAAAwADAMIAAAA9AgAAAAAQAQAA77u/PD94bWwgdmVyc2lvbj0iMS4wIiBlbmNvZGluZz0idXRmLTgiPz48UGVybWlzc2lvbkxpc3QgeG1sbnM6eHNkPSJodHRwOi8vd3d3LnczLm9yZy8yMDAxL1hNTFNjaGVtYSIgeG1sbnM6eHNpPSJodHRwOi8vd3d3LnczLm9yZy8yMDAxL1hNTFNjaGVtYS1pbnN0YW5jZSI+PENhbkV2YWx1YXRlRnV0dXJlUGFja2FnZXM+ZmFsc2U8L0NhbkV2YWx1YXRlRnV0dXJlUGFja2FnZXM+PEZpcmV3YWxsRW5hYmxlZD50cnVlPC9GaXJld2FsbEVuYWJsZWQ+PC9QZXJtaXNzaW9uTGlzdD6XAQAAAAAAAHUBAADvu788P3htbCB2ZXJzaW9uPSIxLjAiIGVuY29kaW5nPSJ1dGYtOCI/PjxMb2NhbFBhY2thZ2VNZXRhZGF0YUZpbGUgeG1sbnM6eHNkPSJodHRwOi8vd3d3LnczLm9yZy8yMDAxL1hNTFNjaGVtYSIgeG1sbnM6eHNpPSJodHRwOi8vd3d3LnczLm9yZy8yMDAxL1hNTFNjaGVtYS1pbnN0YW5jZSI+PEl0ZW1zPjxJdGVtPjxJdGVtTG9jYXRpb24+PEl0ZW1UeXBlPkFsbEZvcm11bGFzPC9JdGVtVHlwZT48SXRlbVBhdGggLz48L0l0ZW1Mb2NhdGlvbj48U3RhYmxlRW50cmllcz48RW50cnkgVHlwZT0iUmVsYXRpb25zaGlwcyIgVmFsdWU9InNBQUFBQUE9PSIgLz48L1N0YWJsZUVudHJpZXM+PC9JdGVtPjwvSXRlbXM+PC9Mb2NhbFBhY2thZ2VNZXRhZGF0YUZpbGU+FgAAAFBLBQYAAAAAAAAAAAAAAAAAAAAAAAAmAQAAAQAAANCMnd8BFdERjHoAwE/Cl+sBAAAARyCj5LLfskSdFKUogBuUvgAAAAACAAAAAAAQZgAAAAEAACAAAAAuVVyorDifXggrDsPbiREOUcXCUBEPHrxFXai5QCCIjgAAAAAOgAAAAAIAACAAAABrJ6h1Zjo3TpiBNCYsPG6M5eXHDfx1bJtLOGEqV7NBa1AAAADnqr4KdkRQUeWTGXjrCpraYs6G746UUacVyrKr16McX4K38BR2vhiwR3u5DfB2mJzsMH3sbDa7mLjSXyn1cCBGIffdcTmgsIQg35ga2i6yh0AAAAByzX/aOvfZVWyrbuA/ZurRKli8R4o2pY3V5+RAlyVPBLsUvkFmyfFpxuNWnL9efdxV5+yNILlJsSWTnB0Helyd</DataMashup>
</file>

<file path=customXml/itemProps1.xml><?xml version="1.0" encoding="utf-8"?>
<ds:datastoreItem xmlns:ds="http://schemas.openxmlformats.org/officeDocument/2006/customXml" ds:itemID="{620D8F52-EB6A-4B45-A02C-F34B6FF5ED8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LibreOffice/7.2.6.2$Windows_X86_64 LibreOffice_project/b0ec3a565991f7569a5a7f5d24fed7f52653d754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2022-07-05T20:26:48Z</dcterms:created>
  <dc:creator>SERP PMCOL M1</dc:creator>
  <dc:description/>
  <dc:language>pt-BR</dc:language>
  <cp:lastModifiedBy/>
  <cp:lastPrinted>2025-05-21T14:05:05Z</cp:lastPrinted>
  <dcterms:modified xsi:type="dcterms:W3CDTF">2025-09-29T16:43:18Z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